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Rekapitulace" sheetId="6" r:id="rId1"/>
    <sheet name="NOVÝ STAV" sheetId="7" r:id="rId2"/>
  </sheets>
  <externalReferences>
    <externalReference r:id="rId3"/>
    <externalReference r:id="rId4"/>
    <externalReference r:id="rId5"/>
    <externalReference r:id="rId6"/>
  </externalReferences>
  <definedNames>
    <definedName name="____obl11">#REF!</definedName>
    <definedName name="____obl12">#REF!</definedName>
    <definedName name="____obl13">#REF!</definedName>
    <definedName name="____obl14">#REF!</definedName>
    <definedName name="____obl15">#REF!</definedName>
    <definedName name="____obl16">#REF!</definedName>
    <definedName name="____obl17">#REF!</definedName>
    <definedName name="____obl1710">#REF!</definedName>
    <definedName name="____obl1711">#REF!</definedName>
    <definedName name="____obl1712">#REF!</definedName>
    <definedName name="____obl1713">#REF!</definedName>
    <definedName name="____obl1714">#REF!</definedName>
    <definedName name="____obl1715">#REF!</definedName>
    <definedName name="____obl1716">#REF!</definedName>
    <definedName name="____obl1717">#REF!</definedName>
    <definedName name="____obl1718">#REF!</definedName>
    <definedName name="____obl1719">#REF!</definedName>
    <definedName name="____obl173">#REF!</definedName>
    <definedName name="____obl174">#REF!</definedName>
    <definedName name="____obl175">#REF!</definedName>
    <definedName name="____obl176">#REF!</definedName>
    <definedName name="____obl177">#REF!</definedName>
    <definedName name="____obl178">#REF!</definedName>
    <definedName name="____obl179">#REF!</definedName>
    <definedName name="____obl18">#REF!</definedName>
    <definedName name="____obl181">#REF!</definedName>
    <definedName name="____obl1816">#REF!</definedName>
    <definedName name="____obl1820">#REF!</definedName>
    <definedName name="____obl1821">#REF!</definedName>
    <definedName name="____obl1822">#REF!</definedName>
    <definedName name="____obl1823">#REF!</definedName>
    <definedName name="____obl1824">#REF!</definedName>
    <definedName name="____obl1825">#REF!</definedName>
    <definedName name="____obl1826">#REF!</definedName>
    <definedName name="____obl1827">#REF!</definedName>
    <definedName name="____obl1828">#REF!</definedName>
    <definedName name="____obl1829">#REF!</definedName>
    <definedName name="____obl183">#REF!</definedName>
    <definedName name="____obl1831">#REF!</definedName>
    <definedName name="____obl1832">#REF!</definedName>
    <definedName name="____obl184">#REF!</definedName>
    <definedName name="____obl185">#REF!</definedName>
    <definedName name="____obl186">#REF!</definedName>
    <definedName name="____obl187">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0">#REF!</definedName>
    <definedName name="__obl12" localSheetId="0">#REF!</definedName>
    <definedName name="__obl13" localSheetId="0">#REF!</definedName>
    <definedName name="__obl14" localSheetId="0">#REF!</definedName>
    <definedName name="__obl15" localSheetId="0">#REF!</definedName>
    <definedName name="__obl16" localSheetId="0">#REF!</definedName>
    <definedName name="__obl17" localSheetId="0">#REF!</definedName>
    <definedName name="__obl1710" localSheetId="0">#REF!</definedName>
    <definedName name="__obl1711" localSheetId="0">#REF!</definedName>
    <definedName name="__obl1712" localSheetId="0">#REF!</definedName>
    <definedName name="__obl1713" localSheetId="0">#REF!</definedName>
    <definedName name="__obl1714" localSheetId="0">#REF!</definedName>
    <definedName name="__obl1715" localSheetId="0">#REF!</definedName>
    <definedName name="__obl1716" localSheetId="0">#REF!</definedName>
    <definedName name="__obl1717" localSheetId="0">#REF!</definedName>
    <definedName name="__obl1718" localSheetId="0">#REF!</definedName>
    <definedName name="__obl1719" localSheetId="0">#REF!</definedName>
    <definedName name="__obl173" localSheetId="0">#REF!</definedName>
    <definedName name="__obl174" localSheetId="0">#REF!</definedName>
    <definedName name="__obl175" localSheetId="0">#REF!</definedName>
    <definedName name="__obl176" localSheetId="0">#REF!</definedName>
    <definedName name="__obl177" localSheetId="0">#REF!</definedName>
    <definedName name="__obl178" localSheetId="0">#REF!</definedName>
    <definedName name="__obl179" localSheetId="0">#REF!</definedName>
    <definedName name="__obl18" localSheetId="0">#REF!</definedName>
    <definedName name="__obl181" localSheetId="0">#REF!</definedName>
    <definedName name="__obl1816" localSheetId="0">#REF!</definedName>
    <definedName name="__obl1820" localSheetId="0">#REF!</definedName>
    <definedName name="__obl1821" localSheetId="0">#REF!</definedName>
    <definedName name="__obl1822" localSheetId="0">#REF!</definedName>
    <definedName name="__obl1823" localSheetId="0">#REF!</definedName>
    <definedName name="__obl1824" localSheetId="0">#REF!</definedName>
    <definedName name="__obl1825" localSheetId="0">#REF!</definedName>
    <definedName name="__obl1826" localSheetId="0">#REF!</definedName>
    <definedName name="__obl1827" localSheetId="0">#REF!</definedName>
    <definedName name="__obl1828" localSheetId="0">#REF!</definedName>
    <definedName name="__obl1829" localSheetId="0">#REF!</definedName>
    <definedName name="__obl183" localSheetId="0">#REF!</definedName>
    <definedName name="__obl1831" localSheetId="0">#REF!</definedName>
    <definedName name="__obl1832" localSheetId="0">#REF!</definedName>
    <definedName name="__obl184" localSheetId="0">#REF!</definedName>
    <definedName name="__obl185" localSheetId="0">#REF!</definedName>
    <definedName name="__obl186" localSheetId="0">#REF!</definedName>
    <definedName name="__obl187" localSheetId="0">#REF!</definedName>
    <definedName name="_obl11" localSheetId="1">#REF!</definedName>
    <definedName name="_obl12" localSheetId="1">#REF!</definedName>
    <definedName name="_obl13" localSheetId="1">#REF!</definedName>
    <definedName name="_obl14" localSheetId="1">#REF!</definedName>
    <definedName name="_obl15" localSheetId="1">#REF!</definedName>
    <definedName name="_obl16" localSheetId="1">#REF!</definedName>
    <definedName name="_obl17" localSheetId="1">#REF!</definedName>
    <definedName name="_obl1710" localSheetId="1">#REF!</definedName>
    <definedName name="_obl1711" localSheetId="1">#REF!</definedName>
    <definedName name="_obl1712" localSheetId="1">#REF!</definedName>
    <definedName name="_obl1713" localSheetId="1">#REF!</definedName>
    <definedName name="_obl1714" localSheetId="1">#REF!</definedName>
    <definedName name="_obl1715" localSheetId="1">#REF!</definedName>
    <definedName name="_obl1716" localSheetId="1">#REF!</definedName>
    <definedName name="_obl1717" localSheetId="1">#REF!</definedName>
    <definedName name="_obl1718" localSheetId="1">#REF!</definedName>
    <definedName name="_obl1719" localSheetId="1">#REF!</definedName>
    <definedName name="_obl173" localSheetId="1">#REF!</definedName>
    <definedName name="_obl174" localSheetId="1">#REF!</definedName>
    <definedName name="_obl175" localSheetId="1">#REF!</definedName>
    <definedName name="_obl176" localSheetId="1">#REF!</definedName>
    <definedName name="_obl177" localSheetId="1">#REF!</definedName>
    <definedName name="_obl178" localSheetId="1">#REF!</definedName>
    <definedName name="_obl179" localSheetId="1">#REF!</definedName>
    <definedName name="_obl18" localSheetId="1">#REF!</definedName>
    <definedName name="_obl181" localSheetId="1">#REF!</definedName>
    <definedName name="_obl1816" localSheetId="1">#REF!</definedName>
    <definedName name="_obl1820" localSheetId="1">#REF!</definedName>
    <definedName name="_obl1821" localSheetId="1">#REF!</definedName>
    <definedName name="_obl1822" localSheetId="1">#REF!</definedName>
    <definedName name="_obl1823" localSheetId="1">#REF!</definedName>
    <definedName name="_obl1824" localSheetId="1">#REF!</definedName>
    <definedName name="_obl1825" localSheetId="1">#REF!</definedName>
    <definedName name="_obl1826" localSheetId="1">#REF!</definedName>
    <definedName name="_obl1827" localSheetId="1">#REF!</definedName>
    <definedName name="_obl1828" localSheetId="1">#REF!</definedName>
    <definedName name="_obl1829" localSheetId="1">#REF!</definedName>
    <definedName name="_obl183" localSheetId="1">#REF!</definedName>
    <definedName name="_obl1831" localSheetId="1">#REF!</definedName>
    <definedName name="_obl1832" localSheetId="1">#REF!</definedName>
    <definedName name="_obl184" localSheetId="1">#REF!</definedName>
    <definedName name="_obl185" localSheetId="1">#REF!</definedName>
    <definedName name="_obl186" localSheetId="1">#REF!</definedName>
    <definedName name="_obl187" localSheetId="1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>#REF!</definedName>
    <definedName name="HSV">#REF!</definedName>
    <definedName name="HSV0" localSheetId="1">#REF!</definedName>
    <definedName name="HSV0" localSheetId="0">#REF!</definedName>
    <definedName name="HSV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>#REF!</definedName>
    <definedName name="jzzuggt">#REF!</definedName>
    <definedName name="Last_Row" localSheetId="1">IF('NOVÝ STAV'!Values_Entered,'NOVÝ STAV'!Header_Row+'NOVÝ STAV'!Number_of_Payments,'NOVÝ STAV'!Header_Row)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MATCH(0.01,'NOVÝ STAV'!End_Bal,-1)+1</definedName>
    <definedName name="Number_of_Payments" localSheetId="0">MATCH(0.01,Rekapitulace!End_Bal,-1)+1</definedName>
    <definedName name="Number_of_Payments">MATCH(0.01,End_Bal,-1)+1</definedName>
    <definedName name="obch_sleva">#REF!</definedName>
    <definedName name="Objednatel">#REF!</definedName>
    <definedName name="_xlnm.Print_Area" localSheetId="1">'NOVÝ STAV'!$A$1:$I$282</definedName>
    <definedName name="_xlnm.Print_Area" localSheetId="0">Rekapitulace!$A$1:$C$21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DATE(YEAR('NOVÝ STAV'!Loan_Start),MONTH('NOVÝ STAV'!Loan_Start)+Payment_Number,DAY('NOVÝ STAV'!Loan_Start))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OFFSET('NOVÝ STAV'!Full_Print,0,0,'NOVÝ STAV'!Last_Row)</definedName>
    <definedName name="Print_Area_Reset" localSheetId="0">OFFSET(Rekapitulace!Full_Print,0,0,Rekapitulace!Last_Row)</definedName>
    <definedName name="Print_Area_Reset">OFFSET(Full_Print,0,0,Last_Row)</definedName>
    <definedName name="Projektant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IF('NOVÝ STAV'!Loan_Amount*'NOVÝ STAV'!Interest_Rate*'NOVÝ STAV'!Loan_Years*'NOVÝ STAV'!Loan_Start&gt;0,1,0)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7" l="1"/>
  <c r="F122" i="7" l="1"/>
  <c r="F121" i="7"/>
  <c r="F115" i="7"/>
  <c r="F39" i="7"/>
  <c r="F36" i="7" s="1"/>
  <c r="H36" i="7" s="1"/>
  <c r="F38" i="7"/>
  <c r="F82" i="7" l="1"/>
  <c r="F83" i="7"/>
  <c r="F80" i="7" l="1"/>
  <c r="H80" i="7" s="1"/>
  <c r="F248" i="7" l="1"/>
  <c r="F233" i="7" l="1"/>
  <c r="F232" i="7"/>
  <c r="F240" i="7"/>
  <c r="F239" i="7"/>
  <c r="F236" i="7" l="1"/>
  <c r="H236" i="7" s="1"/>
  <c r="F229" i="7"/>
  <c r="H229" i="7" s="1"/>
  <c r="H259" i="7" l="1"/>
  <c r="F101" i="7" l="1"/>
  <c r="F46" i="7"/>
  <c r="F54" i="7"/>
  <c r="F29" i="7"/>
  <c r="F87" i="7"/>
  <c r="F85" i="7" l="1"/>
  <c r="H85" i="7" s="1"/>
  <c r="F246" i="7"/>
  <c r="F207" i="7"/>
  <c r="F203" i="7"/>
  <c r="F244" i="7"/>
  <c r="F245" i="7"/>
  <c r="F206" i="7"/>
  <c r="F202" i="7"/>
  <c r="F201" i="7" s="1"/>
  <c r="F205" i="7" l="1"/>
  <c r="F127" i="7" l="1"/>
  <c r="F125" i="7"/>
  <c r="F28" i="7"/>
  <c r="H28" i="7" s="1"/>
  <c r="F78" i="7"/>
  <c r="F42" i="7"/>
  <c r="F40" i="7" s="1"/>
  <c r="H40" i="7" s="1"/>
  <c r="H176" i="7" l="1"/>
  <c r="F169" i="7" l="1"/>
  <c r="F151" i="7" l="1"/>
  <c r="F135" i="7" s="1"/>
  <c r="H165" i="7"/>
  <c r="H166" i="7"/>
  <c r="H164" i="7"/>
  <c r="H163" i="7"/>
  <c r="H161" i="7"/>
  <c r="H160" i="7"/>
  <c r="H158" i="7"/>
  <c r="H157" i="7"/>
  <c r="H156" i="7"/>
  <c r="F153" i="7"/>
  <c r="F271" i="7"/>
  <c r="H271" i="7" s="1"/>
  <c r="F265" i="7"/>
  <c r="H265" i="7" s="1"/>
  <c r="F260" i="7"/>
  <c r="H260" i="7" s="1"/>
  <c r="F256" i="7"/>
  <c r="H256" i="7" s="1"/>
  <c r="F253" i="7"/>
  <c r="H253" i="7" s="1"/>
  <c r="F249" i="7"/>
  <c r="H249" i="7" s="1"/>
  <c r="F247" i="7"/>
  <c r="H247" i="7" s="1"/>
  <c r="F243" i="7"/>
  <c r="F241" i="7" s="1"/>
  <c r="F228" i="7"/>
  <c r="F226" i="7"/>
  <c r="F220" i="7"/>
  <c r="H220" i="7" s="1"/>
  <c r="F216" i="7"/>
  <c r="H216" i="7" s="1"/>
  <c r="F215" i="7"/>
  <c r="F214" i="7"/>
  <c r="F211" i="7"/>
  <c r="F210" i="7"/>
  <c r="H205" i="7"/>
  <c r="H201" i="7"/>
  <c r="F195" i="7"/>
  <c r="H195" i="7" s="1"/>
  <c r="H194" i="7"/>
  <c r="F191" i="7"/>
  <c r="F190" i="7"/>
  <c r="F184" i="7"/>
  <c r="F182" i="7" s="1"/>
  <c r="H182" i="7" s="1"/>
  <c r="F179" i="7"/>
  <c r="F171" i="7" s="1"/>
  <c r="H175" i="7"/>
  <c r="H174" i="7"/>
  <c r="H148" i="7"/>
  <c r="H147" i="7"/>
  <c r="H146" i="7"/>
  <c r="H145" i="7"/>
  <c r="H143" i="7"/>
  <c r="H142" i="7"/>
  <c r="H140" i="7"/>
  <c r="H139" i="7"/>
  <c r="H138" i="7"/>
  <c r="F131" i="7"/>
  <c r="H131" i="7" s="1"/>
  <c r="H130" i="7"/>
  <c r="F129" i="7"/>
  <c r="F128" i="7" s="1"/>
  <c r="H128" i="7" s="1"/>
  <c r="F126" i="7"/>
  <c r="H126" i="7" s="1"/>
  <c r="F124" i="7"/>
  <c r="H124" i="7" s="1"/>
  <c r="F118" i="7"/>
  <c r="F117" i="7" s="1"/>
  <c r="H117" i="7" s="1"/>
  <c r="F113" i="7"/>
  <c r="H113" i="7" s="1"/>
  <c r="F109" i="7"/>
  <c r="H109" i="7" s="1"/>
  <c r="H108" i="7"/>
  <c r="F104" i="7"/>
  <c r="H104" i="7" s="1"/>
  <c r="F102" i="7"/>
  <c r="H102" i="7" s="1"/>
  <c r="F100" i="7"/>
  <c r="F103" i="7" s="1"/>
  <c r="F98" i="7"/>
  <c r="F96" i="7" s="1"/>
  <c r="H96" i="7" s="1"/>
  <c r="F94" i="7"/>
  <c r="F92" i="7" s="1"/>
  <c r="H92" i="7" s="1"/>
  <c r="F77" i="7"/>
  <c r="F76" i="7"/>
  <c r="F75" i="7"/>
  <c r="F74" i="7"/>
  <c r="F73" i="7"/>
  <c r="F72" i="7"/>
  <c r="F71" i="7"/>
  <c r="F70" i="7"/>
  <c r="F69" i="7"/>
  <c r="F68" i="7"/>
  <c r="F67" i="7"/>
  <c r="F63" i="7"/>
  <c r="F62" i="7"/>
  <c r="F61" i="7"/>
  <c r="F60" i="7"/>
  <c r="F55" i="7"/>
  <c r="H55" i="7" s="1"/>
  <c r="F52" i="7"/>
  <c r="H52" i="7" s="1"/>
  <c r="F51" i="7"/>
  <c r="F50" i="7" s="1"/>
  <c r="H50" i="7" s="1"/>
  <c r="F48" i="7"/>
  <c r="F47" i="7" s="1"/>
  <c r="H47" i="7" s="1"/>
  <c r="F44" i="7"/>
  <c r="H44" i="7" s="1"/>
  <c r="F34" i="7"/>
  <c r="F33" i="7"/>
  <c r="F23" i="7"/>
  <c r="H23" i="7" s="1"/>
  <c r="F20" i="7"/>
  <c r="F19" i="7" s="1"/>
  <c r="H19" i="7" s="1"/>
  <c r="F16" i="7"/>
  <c r="H16" i="7" s="1"/>
  <c r="F15" i="7"/>
  <c r="F14" i="7"/>
  <c r="F13" i="7"/>
  <c r="F12" i="7"/>
  <c r="F31" i="7" l="1"/>
  <c r="F235" i="7"/>
  <c r="F234" i="7" s="1"/>
  <c r="F200" i="7"/>
  <c r="F119" i="7"/>
  <c r="H119" i="7" s="1"/>
  <c r="H31" i="7"/>
  <c r="F213" i="7"/>
  <c r="H213" i="7" s="1"/>
  <c r="F11" i="7"/>
  <c r="H11" i="7" s="1"/>
  <c r="H10" i="7" s="1"/>
  <c r="C10" i="6" s="1"/>
  <c r="F208" i="7"/>
  <c r="H208" i="7" s="1"/>
  <c r="G171" i="7"/>
  <c r="H171" i="7" s="1"/>
  <c r="F181" i="7"/>
  <c r="F180" i="7" s="1"/>
  <c r="F64" i="7"/>
  <c r="H64" i="7" s="1"/>
  <c r="F224" i="7"/>
  <c r="H224" i="7" s="1"/>
  <c r="F58" i="7"/>
  <c r="H58" i="7" s="1"/>
  <c r="F188" i="7"/>
  <c r="H188" i="7" s="1"/>
  <c r="H241" i="7"/>
  <c r="H252" i="7"/>
  <c r="G153" i="7"/>
  <c r="H153" i="7" s="1"/>
  <c r="F105" i="7"/>
  <c r="H105" i="7" s="1"/>
  <c r="H103" i="7"/>
  <c r="H107" i="7"/>
  <c r="C13" i="6" s="1"/>
  <c r="H264" i="7"/>
  <c r="C20" i="6" s="1"/>
  <c r="C19" i="6" s="1"/>
  <c r="G135" i="7"/>
  <c r="H135" i="7" s="1"/>
  <c r="H30" i="7" l="1"/>
  <c r="C11" i="6" s="1"/>
  <c r="C18" i="6"/>
  <c r="H112" i="7"/>
  <c r="C15" i="6" s="1"/>
  <c r="H263" i="7"/>
  <c r="H234" i="7"/>
  <c r="F199" i="7"/>
  <c r="H199" i="7" s="1"/>
  <c r="G100" i="7"/>
  <c r="H100" i="7" s="1"/>
  <c r="H91" i="7" s="1"/>
  <c r="C12" i="6" s="1"/>
  <c r="H180" i="7"/>
  <c r="F186" i="7"/>
  <c r="H198" i="7" l="1"/>
  <c r="C17" i="6" s="1"/>
  <c r="C9" i="6"/>
  <c r="H9" i="7"/>
  <c r="H186" i="7"/>
  <c r="F187" i="7"/>
  <c r="H187" i="7" l="1"/>
  <c r="F193" i="7"/>
  <c r="H193" i="7" s="1"/>
  <c r="H134" i="7" l="1"/>
  <c r="H111" i="7" s="1"/>
  <c r="C16" i="6" l="1"/>
  <c r="C14" i="6" s="1"/>
  <c r="C21" i="6" s="1"/>
  <c r="H274" i="7"/>
  <c r="H276" i="7" s="1"/>
</calcChain>
</file>

<file path=xl/sharedStrings.xml><?xml version="1.0" encoding="utf-8"?>
<sst xmlns="http://schemas.openxmlformats.org/spreadsheetml/2006/main" count="566" uniqueCount="351">
  <si>
    <t>REKAPITULACE</t>
  </si>
  <si>
    <t>Stavba:   MU - stavební úpravy v objektu PdF, Poříčí 31 - projektant</t>
  </si>
  <si>
    <t xml:space="preserve">JKSO:     801.35; 927; 928 </t>
  </si>
  <si>
    <t>Kód</t>
  </si>
  <si>
    <t>Popis</t>
  </si>
  <si>
    <r>
      <t xml:space="preserve">Cena celkem                   </t>
    </r>
    <r>
      <rPr>
        <sz val="8"/>
        <rFont val="Arial CE"/>
        <family val="2"/>
        <charset val="238"/>
      </rPr>
      <t xml:space="preserve">                                     </t>
    </r>
  </si>
  <si>
    <t>HSV</t>
  </si>
  <si>
    <t>Práce a dodávky HSV</t>
  </si>
  <si>
    <t>Úpravy povrchu, podlahy, osazení</t>
  </si>
  <si>
    <t>Ostatní konstrukce a práce-bourání</t>
  </si>
  <si>
    <t>Přesun hmot</t>
  </si>
  <si>
    <t>PSV</t>
  </si>
  <si>
    <t>Práce a dodávky PSV</t>
  </si>
  <si>
    <t>Podlahy povlakové</t>
  </si>
  <si>
    <t>Ostatní práce a dodávky</t>
  </si>
  <si>
    <t>P.Č.</t>
  </si>
  <si>
    <t>KCN</t>
  </si>
  <si>
    <t>Kód položky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</si>
  <si>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</si>
  <si>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</si>
  <si>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</si>
  <si>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</si>
  <si>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</si>
  <si>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</si>
  <si>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</si>
  <si>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</si>
  <si>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</si>
  <si>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</si>
  <si>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</si>
  <si>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</si>
  <si>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011</t>
  </si>
  <si>
    <t>m2</t>
  </si>
  <si>
    <t>CS ÚRS 2020 01</t>
  </si>
  <si>
    <t>9</t>
  </si>
  <si>
    <t>Ostatní konstrukce a práce - bourání</t>
  </si>
  <si>
    <t>003</t>
  </si>
  <si>
    <t>Lešení pomocné pro objekty pozemních staveb s lešeňovou podlahou v do 1,9 m zatížení do 150 kg/m2</t>
  </si>
  <si>
    <t>" Pomocné lešení - 2027, 2033 - 2039, 2041, 2042 " 20,1+14,06+10,09+19,36+14,05+13,99+11,35+27,26+20,58+13,99+18,38</t>
  </si>
  <si>
    <t>" V ceně náklady na dopravu, montáž, demontáž a opotřebení lešení "</t>
  </si>
  <si>
    <t>Vyčištění budov bytové a občanské výstavby při výšce podlaží do 4 m</t>
  </si>
  <si>
    <t>" Vyčištění místností 2027, 2033 - 2039, 2041, 2042 " 20,1+14,06+10,09+19,36+14,05+13,99+11,35+27,26+20,58+13,99+18,38</t>
  </si>
  <si>
    <t xml:space="preserve">" Vyčištění budov - plochy dopravních komunikací v objektu - odhad 85 m2 " </t>
  </si>
  <si>
    <t xml:space="preserve">CS ÚRS/TEO 2020 01 </t>
  </si>
  <si>
    <t>kus</t>
  </si>
  <si>
    <t>m</t>
  </si>
  <si>
    <t>" Místnost 2027 " 58,22-1,5-2,02</t>
  </si>
  <si>
    <t>" Místnost 2033 " 46,65-9,23</t>
  </si>
  <si>
    <t>" Místnost 2033a " 36,14-6,7-2,59</t>
  </si>
  <si>
    <t>" Místnost 2034 " 50,0</t>
  </si>
  <si>
    <t>" Místnost 2035 " 56,58-2,02-2,02</t>
  </si>
  <si>
    <t>" Místnost 2036 " 59,5-2,02-2,02</t>
  </si>
  <si>
    <t>" Místnost 2037 " 61,14-2,02</t>
  </si>
  <si>
    <t>" Místnost 2038 " 83,95-2,02-2,59</t>
  </si>
  <si>
    <t>" Místnost 2039 " 51,03-2,59</t>
  </si>
  <si>
    <t>" Místnost 2041 " 61,87-2,02-1,5</t>
  </si>
  <si>
    <t>" Místnost 2042 " 68,8-2,02</t>
  </si>
  <si>
    <t>997</t>
  </si>
  <si>
    <t>997999901 SPC</t>
  </si>
  <si>
    <t>t</t>
  </si>
  <si>
    <t>" - Vnitrostaveništní doprava suti a vybouraných hmot pro budovy v do 9 m ručně. V ceně svislé a vodorovné přesunutí sutě vč. naložení s urovnáním. "</t>
  </si>
  <si>
    <t>" - Odvoz suti a vybouraných hmot na skládku nebo meziskládku do 1 km se složením "</t>
  </si>
  <si>
    <t>" - Příplatek k odvozu suti a vybouraných hmot na skládku ZKD 1 km přes 1 km - uvažována skládka ve vzdálenosti do 10 km "</t>
  </si>
  <si>
    <t>" - Poplatek za uložení na skládce (skládkovné) stavebního odpadu směsného kód odpadu 17 09 04 "</t>
  </si>
  <si>
    <t>99</t>
  </si>
  <si>
    <t>Přesun hmot ruční pro budovy v do 12 m</t>
  </si>
  <si>
    <t>sada</t>
  </si>
  <si>
    <t>HZS</t>
  </si>
  <si>
    <t>HZS1291</t>
  </si>
  <si>
    <t>Hodinová zúčtovací sazba pomocný stavební dělník</t>
  </si>
  <si>
    <t>hod</t>
  </si>
  <si>
    <t>" Stavební práce a dodávky spojené s provedením funkčního celku HSV - výpomoce, doplňkové práce a dodávky,kompletace apod. "</t>
  </si>
  <si>
    <t>HZS2492</t>
  </si>
  <si>
    <t>Hodinová zúčtovací sazba pomocný dělník PSV</t>
  </si>
  <si>
    <t xml:space="preserve">" Ostatní náklady na demontáž, odstranění apod. mj.s vazbou na stávající okolní konstrukce " </t>
  </si>
  <si>
    <t>CS ÚRS/TEO 2020 01</t>
  </si>
  <si>
    <t>790999101 SPC</t>
  </si>
  <si>
    <t>" Stavební práce a dodávky spojené s provedením funkčního celku 790 "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</si>
  <si>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</si>
  <si>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</si>
  <si>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</si>
  <si>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</si>
  <si>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</si>
  <si>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</si>
  <si>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</si>
  <si>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Potažení vnitřních stěn vápenným štukem tloušťky do 3 mm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</si>
  <si>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</si>
  <si>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Odečet za okna v místnostech " -((1,85*2,4)*2+(1,45*1,45)*1+(1,35*2,4)*(4+1)+(1,6*2,3)*(1)+(1,6*2,5)*1)</t>
  </si>
  <si>
    <t>Svislé a kompletní konstrukce</t>
  </si>
  <si>
    <t>Konstrukce suché výstavby</t>
  </si>
  <si>
    <t>Dokončovací práce - Malby</t>
  </si>
  <si>
    <t>M</t>
  </si>
  <si>
    <t>Práce a dodávky M</t>
  </si>
  <si>
    <t>43-M</t>
  </si>
  <si>
    <t>Montáž ocelových konstrukcí</t>
  </si>
  <si>
    <t>D.1.1. ASŘ - NOVÝ STAV - CELKEM</t>
  </si>
  <si>
    <t>Část:   D.1.1. ASŘ - NOVÝ STAV</t>
  </si>
  <si>
    <t>014</t>
  </si>
  <si>
    <t>Zazdívka otvorů pl do 4 m2 ve zdivu nadzákladovém cihlami pálenými na MC</t>
  </si>
  <si>
    <t>m3</t>
  </si>
  <si>
    <t>" Dozdívka po vybouraných luxferách - 2. NP - m. 2027 " (1,0*1,5*0,15)*1,05</t>
  </si>
  <si>
    <t>" Dozdívka po vybouraných dveřích - 2. NP - m. 2033a " (1,15*2,3*0,1)*1,05</t>
  </si>
  <si>
    <t>" Dozdívka po vybouraných dveřích - 2. NP - m. 2035-36 " (1,0*2,05*0,1)*1,05</t>
  </si>
  <si>
    <t>" Dozdívka po vybouraných dveřích - 2. NP - m. 2038-39 " (1,15*2,3*0,15)*1,05</t>
  </si>
  <si>
    <t>319999901 SPC</t>
  </si>
  <si>
    <t>D+M Vyspravení / dozdění zdiva po vybourání napojené konstrukce - Specifikace dle PD</t>
  </si>
  <si>
    <t>" V ceně veškerý materiál a příslušenství nutné pro úpravu - zarovnání do roviny - stávajícího zdiva po vybourání napojeného. "</t>
  </si>
  <si>
    <t xml:space="preserve">" V ceně také přesun hmot / suti " </t>
  </si>
  <si>
    <t>319999902 SPC</t>
  </si>
  <si>
    <t>D+M Vyspravení / dozdění otvorů ve zdivu po vybourání otvorů pro instalace - Specifikace dle PD</t>
  </si>
  <si>
    <t>" Úprava po vybourání otvorů ve zdivu - otvory pro vedení potrubí vytápění " (4)*1</t>
  </si>
  <si>
    <t>" V ceně veškerý materiál a příslušenství nutné pro úpravu stavebních otovrů - vyrovnání povrchu po vybourání otvorů jako příprava pro povrchové úpravy, prvky pro olemovýní potrubí při přestupu, apod. V ceně případný přesun hmot a suti. "</t>
  </si>
  <si>
    <t>" V položce uvažováno s opravou otvorů z obou stran - 1 ks otvoru = oprava 2 stran. "</t>
  </si>
  <si>
    <t>319999903 SPC</t>
  </si>
  <si>
    <t>D+M Vyspravení / dozdění / vyrovnání nadpraží a ostění po vybouraných dveřích ve stávajícím zdivu - Specifikace dle PD</t>
  </si>
  <si>
    <t>" Vyspravení / dozdění / vyrovnání nadpraží a ostění po vybouraných dveřích. "</t>
  </si>
  <si>
    <t>" 2. NP "</t>
  </si>
  <si>
    <t>" V ceně veškerý materiál a příslušenství nutné pro úpravu - zarovnání do roviny, nutné odsekání, příprava pro osazení dveří a zárubně, apod. - stávajícího zdiva po dveří vč. zárubní a příčky. "</t>
  </si>
  <si>
    <t>Oprava vnitřní vápenné hladké omítky stropů v rozsahu plochy do 50%</t>
  </si>
  <si>
    <t xml:space="preserve">" Oprava omítek stropů - tl. do 20 mm. " </t>
  </si>
  <si>
    <t>" Oprava omítek stropů se záklopem - 2. NP - místnosti 2033 - 2039 " (14,06+10,09+19,36+14,05+13,99+11,35+27,26+20,58)</t>
  </si>
  <si>
    <t>" Oprava omítek stropů - 2. NP - místnosti 2027, 2041, 2042 " 20,1+13,99+18,38</t>
  </si>
  <si>
    <t>Penetrační disperzní nátěr vnitřních stěn nanášený ručně</t>
  </si>
  <si>
    <t xml:space="preserve">" Penetrace pod novou štukovou vrstvu - přeštukování. " </t>
  </si>
  <si>
    <t>Hrubá výplň rýh ve stěnách maltou jakékoli šířky rýhy</t>
  </si>
  <si>
    <t>" Hrubá výplň rýhy ve stěnách po osazení potrubí pro vytápění - š. 150 mm, dl. 21 300 mm " 0,15*21,3</t>
  </si>
  <si>
    <t>Potažení vnitřních stěn sklovláknitým pletivem vtlačeným do tenkovrstvé hmoty</t>
  </si>
  <si>
    <t>" Vyztužení materiálových přechodů pod omítku - 75 % z plochy omítek pro zazdívku otvorů " (17,77)*0,75</t>
  </si>
  <si>
    <t xml:space="preserve">" Přeštukování omítek stěn v celé ploše. " </t>
  </si>
  <si>
    <t>Vápenná hladká omítka malých ploch do 0,09 m2 na stěnách</t>
  </si>
  <si>
    <t xml:space="preserve">" Vápenná omítka stěn vč. spojovací vrstvy (postřiku, spojovacího můstku). " </t>
  </si>
  <si>
    <t>" Vápenná omítka po zazdění revizních dvířek - 2. NP - m. 2042 " (1)*1</t>
  </si>
  <si>
    <t>Vápenná hladká omítka malých ploch do 4,0 m2 na stěnách</t>
  </si>
  <si>
    <t>" Vápenná omítka po vybouraných luxferách - 2. NP - m. 2027a " (1)*2</t>
  </si>
  <si>
    <t>" Vápenná omítka po vybouraných dveřích - 2. NP - m. 2033a " (1)*2</t>
  </si>
  <si>
    <t>" Vápenná omítka po vybouraných dveřích - 2. NP - m. 2035-36 " (1)*2</t>
  </si>
  <si>
    <t>" Vápenná omítka po vybouraných dveřích - 2. NP - m. 2038-39 " (1)*2</t>
  </si>
  <si>
    <t>Oprava vnitřní vápenné hladké omítky stěn v rozsahu plochy do 50%</t>
  </si>
  <si>
    <t>" Vápenná iomítka hladá stěn tl. do 20 mm. "</t>
  </si>
  <si>
    <t xml:space="preserve">" Oprava omítek stěn 2. NP - místností 2027, 2033 - 2039, 2041, 2042 " </t>
  </si>
  <si>
    <t>" Pomocné lešení pro objekty při pracích - 2. NP "</t>
  </si>
  <si>
    <t xml:space="preserve">" Vyčištění místností po provedení prací - 2. NP " </t>
  </si>
  <si>
    <t xml:space="preserve">Náklady spojené s odvozem a uložením suti - směsný stavební odpad - (malba) </t>
  </si>
  <si>
    <t>763</t>
  </si>
  <si>
    <t>SDK příčka tl 150 mm profil CW+UW 100 desky 2xA 12,5 s izolací EI 60 Rw do 56 dB</t>
  </si>
  <si>
    <t>" S vloženou tepelnou izolací z minerální vaty tl. 100 mm, s jednoduchými ocel.profily "</t>
  </si>
  <si>
    <t>" Cena včetně hladkého zatmelení napojovacích spár mezi deskami na obou vrstvách, výztužné pásky, vytmelení připojovacích spár, lemujících profilů, spojovacího a kotvícího materiálu. "</t>
  </si>
  <si>
    <t>SDK příčka základní penetrační nátěr (oboustranně)</t>
  </si>
  <si>
    <t>" Penetrační nátěr obou stran SDK příček " 17,722</t>
  </si>
  <si>
    <t>763131511 RTO</t>
  </si>
  <si>
    <t>SDK podhled deska 1xA 15 bez izolace jednovrstvá spodní kce profil CD+UD</t>
  </si>
  <si>
    <t>" SDK podhled hladký, bílý "</t>
  </si>
  <si>
    <t>" Cena včetně SDK desek, hladkého zatmelení napojovacích spár mezi deskami, nosných profilů vč. profilů pro napojení, závěsů, lemujících a ukončujících lišt, spojovacího a kotvícího materiálu. "</t>
  </si>
  <si>
    <t>SDK podhled základní penetrační nátěr</t>
  </si>
  <si>
    <t>Příplatek k SDK podhledu za výšku zavěšení přes 0,5 do 1,0 m</t>
  </si>
  <si>
    <t>763131901 SPC</t>
  </si>
  <si>
    <t>D+M Úprava styku rámů prosvětlovacích otvorů a podhledu (oboustranná) - Specifikace dle PD</t>
  </si>
  <si>
    <t>" Úprava styku rámů prosvětlovacích otvorů a podhledu " 4,2+4,47</t>
  </si>
  <si>
    <t>Přesun hmot procentní pro sádrokartonové konstrukce v objektech v do 12 m</t>
  </si>
  <si>
    <t>%</t>
  </si>
  <si>
    <t>HZS2171</t>
  </si>
  <si>
    <t>Hodinová zúčtovací sazba sádrokartonář</t>
  </si>
  <si>
    <t xml:space="preserve">" Stavební práce a dodávky spojené s provedením funkčního celku 763." </t>
  </si>
  <si>
    <t xml:space="preserve">" Zednická výpomoc, doplňkové práce,kompletace apod." </t>
  </si>
  <si>
    <t>776</t>
  </si>
  <si>
    <t>776099101 SPC</t>
  </si>
  <si>
    <t>D+M Vinyl - Podlaha v 2. NP - Specifikace dle PD - P1</t>
  </si>
  <si>
    <t>" Skladba podlahy : "</t>
  </si>
  <si>
    <t>" Montáž vinylu "</t>
  </si>
  <si>
    <t>" Dodávka vinylu "</t>
  </si>
  <si>
    <t>" Montáž izolace "</t>
  </si>
  <si>
    <t>" Dodávka izolace "</t>
  </si>
  <si>
    <t>" V ceně také ukončovací , přechodové a dilatační lišty z hliníkových profilů s dilatační zónou, lepidlo, apod "</t>
  </si>
  <si>
    <t>" Cena skladby včetně ztratného "</t>
  </si>
  <si>
    <t>" POZN: Plocha pro PE fólii navýšena za v. 0,2 m po obvodě. "</t>
  </si>
  <si>
    <t>776099102 SPC</t>
  </si>
  <si>
    <t>" 2. NP - místnosti 2041, 2042 " 13,99+18,38</t>
  </si>
  <si>
    <t>776099901 SPC</t>
  </si>
  <si>
    <t xml:space="preserve">D+M Příprava podkladu před povlakovými podlahami - Specifikace dle PD                                             </t>
  </si>
  <si>
    <t>" - Vyčištění podkladu, vyspravení, vyrovnání, odstranění nerovností, podložka apod."</t>
  </si>
  <si>
    <t>776099902 SPC</t>
  </si>
  <si>
    <t xml:space="preserve">D+M Minerální obvodový pásek po obvodě místnosti - Specifikace dle PD                                             </t>
  </si>
  <si>
    <t>" Minerální obvodový pásek po obvodech místností.."</t>
  </si>
  <si>
    <t>" Minerální obvodový pásek - 2. NP - místnosti  2033 - 2039 " (11,9+10,35+16,9+14,5+15,3+15,75+22,0+17,45)*1,1</t>
  </si>
  <si>
    <t>" V ceně i nutné řezání. "</t>
  </si>
  <si>
    <t>Vysátí podkladu povlakových podlah</t>
  </si>
  <si>
    <t>Vodou ředitelná penetrace savého podkladu povlakových podlah ředěná v poměru 1:1</t>
  </si>
  <si>
    <t>776421901 SPC</t>
  </si>
  <si>
    <t>D+M Foliovaná lišta s lakem - Specifikace dle PD</t>
  </si>
  <si>
    <t>" Foliovaná lišta s lakem. "</t>
  </si>
  <si>
    <t>" Obvodová foliovaná lišta v místnostech s vinylem - 2. NP - místnosti  2033 - 2039 " (11,9+10,35+16,9+14,5+15,3+15,75+22,0+17,45)*1,1</t>
  </si>
  <si>
    <t>" Obvodová foliovaná lišta v místnostech s vinylem - 2. NP - místnosti  2041, 2042 " (15,95+17,85)*1,1</t>
  </si>
  <si>
    <t>" V ceně kotvící prvky / lepidlo. "</t>
  </si>
  <si>
    <t>Základní čištění nově položených podlahovin vysátím a setřením vlhkým mopem</t>
  </si>
  <si>
    <t>Přesun hmot procentní pro podlahy povlakové v objektech v do 12 m</t>
  </si>
  <si>
    <t>HZS2331</t>
  </si>
  <si>
    <t>Hodinová zúčtovací sazba podlahář</t>
  </si>
  <si>
    <t xml:space="preserve">" Stavební práce a dodávky spojené s provedením funkčního celku 771. " </t>
  </si>
  <si>
    <t xml:space="preserve">" Zednická výpomoc,doplňkové práce,kompletace,zřízení prostupů,zapravení prostupů, apod." </t>
  </si>
  <si>
    <t>Oprášení (ometení ) podkladu v místnostech výšky do 5,00 m</t>
  </si>
  <si>
    <t>" Oprášení / ometení konstrukcí před penetrací. "</t>
  </si>
  <si>
    <t>Oškrabání malby v mísnostech výšky do 5,00 m</t>
  </si>
  <si>
    <t>" V ceně také zvlhčení podkladu. "</t>
  </si>
  <si>
    <t>Rozmývání podkladu po oškrabání malby v místnostech výšky do 5,00 m</t>
  </si>
  <si>
    <t>Olepování vnitřních ploch páskou v místnostech výšky do 5,00 m</t>
  </si>
  <si>
    <t>" Olepení styčných ploch + olepení v místech ostře zakončených maleb "</t>
  </si>
  <si>
    <t xml:space="preserve">" Olepení v místě soklu " 124,15 </t>
  </si>
  <si>
    <t>" Olepení v místě zárubní - odhad  100 m " 100</t>
  </si>
  <si>
    <t>" V ceně také odstranění fólie po provedení prací. "</t>
  </si>
  <si>
    <t>fólie s papírovou páskou pro malířské potřeby 210mmx20m</t>
  </si>
  <si>
    <t>" Fólie s páskou pro přilepení u soklů, lišt " (124,15)*1,05</t>
  </si>
  <si>
    <t>" Fólie s páskou pro přilepení u zárubní " (100)*1,05</t>
  </si>
  <si>
    <t>Zakrytí vnitřních ploch stěn v místnostech výšky do 5,00 m</t>
  </si>
  <si>
    <t>" Provedení zakrytí oken, dveří, obkladů, před malováním. "</t>
  </si>
  <si>
    <t>" Odbad - 100 m2. "</t>
  </si>
  <si>
    <t>Zakrytí vnitřních ploch konstrukcí nebo prvků v místnostech výšky do 5,00 m</t>
  </si>
  <si>
    <t>" Provedení zakrytí stávajícího vybavení - nábytku, radiátorů, atp. před malováním "</t>
  </si>
  <si>
    <t>" Odbad - 50 m2. "</t>
  </si>
  <si>
    <t>fólie pro malířské potřeby zakrývací tl 7µ 4x5m</t>
  </si>
  <si>
    <t xml:space="preserve">" Fólie pro zakrytí vnitřních stěn, oken, dveří " </t>
  </si>
  <si>
    <t>" Odhad 100 m2 " (100)*1,05</t>
  </si>
  <si>
    <t xml:space="preserve">" Fólie pro zakrytí vnitřního vybavení " </t>
  </si>
  <si>
    <t>" Odhad - 50 m2 " (50)*1,05</t>
  </si>
  <si>
    <t>Základní akrylátová jednonásobná penetrace podkladu v místnostech výšky do 5,00m</t>
  </si>
  <si>
    <t>Dvojnásobné bílé malby ze směsí za mokra výborně otěruvzdorných v místnostech výšky do 5,00 m</t>
  </si>
  <si>
    <t>" Malba SDK příček " (17,722)*2</t>
  </si>
  <si>
    <t>" Mlaba opravovaných stropů " (52,47)</t>
  </si>
  <si>
    <t>Příplatek k cenám 2x maleb ze směsí za mokra otěruvzdorných za barevnou malbu tónovanou přípravky</t>
  </si>
  <si>
    <t>HZS2311</t>
  </si>
  <si>
    <t>Hodinová zúčtovací sazba malíř, natěrač, lakýrník</t>
  </si>
  <si>
    <t xml:space="preserve">" Stavební práce a dodávky spojené s provedením funkčního celku 784 " </t>
  </si>
  <si>
    <t xml:space="preserve">DMTŽ+D+M Orientační a bezpečnostní tabulky vč. prvků na stěnách </t>
  </si>
  <si>
    <t>" Demontáž, uskladnění, případná výměna, doplnění, dodávka a montáž prvků orientačních a bezpečnostních tabulek, poplachových směrnic  - např. únikový východ, hydrant, rozvaděč, atd.
V ceně také dočasné demontáž, uskladnění  a zpětná montáž prvků na stěnách před provedením omítářských a malířských prací - např. nástěnky obrazy, atp. "</t>
  </si>
  <si>
    <t>" V ceně také kotvící prvky, přesun hmot a suti a likvidace suti. "</t>
  </si>
  <si>
    <t>790</t>
  </si>
  <si>
    <t>790999102 SPC</t>
  </si>
  <si>
    <t>D+M Přenosný hasící přístroj práškový - Specifikace dle PD</t>
  </si>
  <si>
    <t>943</t>
  </si>
  <si>
    <t>430999101 SPC</t>
  </si>
  <si>
    <t>D+M Ocelových konstrukcí včetně nátěru a povchové úpravy - Specifikace dle PD</t>
  </si>
  <si>
    <t>kg</t>
  </si>
  <si>
    <t>" Ocelová konstrukce pro prosvětlovací otvory "</t>
  </si>
  <si>
    <t>" Cena obsahuje také kotvení ocelových konstrukcí pomocí navrtání, kotev, ocelových kotevních desek, patních a roznášecích plechů a chemického zakotvení. "</t>
  </si>
  <si>
    <t>" Ocelová konstrukce výrobní skupiny EXC2 dle ČSN EN 1090, nosné ocelové prvky dle ČSN EN 10025+A1 z oceli S235. "</t>
  </si>
  <si>
    <t>" Ocelové profily skryté v SDK příčkách budou otryskány na stupeň Sa2,5. Povrchová úprava bude ve skladbě: základní epoxidový nátěr v min. tloušťce 80 μm.
Nové ocelové zárubně opatřeny základním epoxidovým nátěrem v min. tloušťce 80 μm a vrchním epoxidovým nátěrem v celkové min. tloušťce 120 μm. "</t>
  </si>
  <si>
    <t>" Cena včetně opravy nátěru po montážních svarech, veškerý spojovací materiál z pozinkované oceli nebo opatřen antikorózní úpravou. V ceně i přesun hmot. "</t>
  </si>
  <si>
    <t>HZS3121</t>
  </si>
  <si>
    <t>Hodinová zúčtovací sazba montér ocelových konstrukcí</t>
  </si>
  <si>
    <t xml:space="preserve">" Stavební práce a dodávky spojené s provedením funkčního celku M-43. " </t>
  </si>
  <si>
    <t>03 - D.1.1. ASŘ - NOVÝ STAV</t>
  </si>
  <si>
    <t>D+M Vinyl - Podlaha v 2. NP - Specifikace dle PD - P2</t>
  </si>
  <si>
    <t>" 2. NP - místnosti 2033 - 2036, 2039 " (14,06+10,09+19,36+14,05+13,99)+(20,58)</t>
  </si>
  <si>
    <t>" - Desky SDK - 2×12,5 mm, lepené sádrovým tmelem, spáry přetmelené - tl. 25 mm - 101,35 m2 "</t>
  </si>
  <si>
    <t>" - Vyrovnávací keramický podsyp frakce 1-4 mm - tl. 32 mm - 101,35 m2 "</t>
  </si>
  <si>
    <t>" - PE fólie s přesahem okrajů min. 200 mm - 125,85 m2 "</t>
  </si>
  <si>
    <t>" 2. NP - místnosti 2037, 2038 " 11,35+27,26</t>
  </si>
  <si>
    <t>" - PE fólie s přesahem okrajů min. 200 mm - 53,1 m2 "</t>
  </si>
  <si>
    <t>" - Vyrovnávací samonivelační cementová stěrka - tl. 12 mm - 42,5 m2 "</t>
  </si>
  <si>
    <t>" - Desky SDK - 2×12,5 mm, lepené sádrovým tmelem, spáry přetmelené - tl. 25 mm - 42,5 m2 "</t>
  </si>
  <si>
    <t>D+M Vinyl - Podlaha v 2. NP - Specifikace dle PD - P3</t>
  </si>
  <si>
    <t>" - Vyrovnávací samonivelační cementová stěrka - tl. 10 mm - 35,6 m2 "</t>
  </si>
  <si>
    <t>776099103 SPC</t>
  </si>
  <si>
    <t>Příplatek k cenám oprav povrchů za omítání stropu na pletivu v rozsahu opravované plochy do 50%</t>
  </si>
  <si>
    <t xml:space="preserve">" Příplatek k cenám za omítku dřevěných trámových stropů - stropy rákosové s pletivem "  </t>
  </si>
  <si>
    <t>" V ceně také náklady na dodávku, montáž, a případné propojení pletiva. "</t>
  </si>
  <si>
    <t xml:space="preserve">" Omítka vč. spojovací vrstvy (postřiku, spojovacího můstku). " </t>
  </si>
  <si>
    <t>Zazdívka otvorů v příčkách nebo stěnách plochy do 1 m2 tvárnicemi pórobetonovými tl 100 mm</t>
  </si>
  <si>
    <t>" Penetrační nátěr SDK podhled " 130,74+32,37</t>
  </si>
  <si>
    <t>" Příplatek za zavěšení přes 0,5 m " 130,74+32,37</t>
  </si>
  <si>
    <t>" Oškrábání maleb na stávajících konstrukcích. Stěny + stropy bez záklopu. " 554,14+52,47</t>
  </si>
  <si>
    <t>" Rozmývání podkladu na stávajících konstrukcích po seškrábání stávajících maleb " 554,14+52,47</t>
  </si>
  <si>
    <t>" Malba opravovaných omítek stěn " (554,14)</t>
  </si>
  <si>
    <t>" Malba SDK podhledů " (130,74+32,37)*1</t>
  </si>
  <si>
    <t>" Malba zazděných otvorů " (1,0*1,5+1,15*2,3+1,0*2,05+1,15*2,3)*2+(0,2*0,45)*1</t>
  </si>
  <si>
    <t>" Případná rezerva za oškrábání malby na stropech se záklopem - rákosové pletivo " 130,74</t>
  </si>
  <si>
    <t>" Případná rezerva za rozmývání na stropech se záklopem - rákosové pletivo " 130,74</t>
  </si>
  <si>
    <t>" Případná rezerva za malbu na stropech se záklopem - rákosové pletivo " 130,74</t>
  </si>
  <si>
    <t>631999101 SPC</t>
  </si>
  <si>
    <t>" Oprava, doplnění skladby podlah - teracové dlažby - m. 2027 " 20,21</t>
  </si>
  <si>
    <t xml:space="preserve">" Případná oprava, úprava, doplnění podlahy chodby po vybourání PVC vrstvy - skladba dle stávající skladby, vč. případného napojení. V ceně i přesun hmot, případný odvoz a likvidace suti. " </t>
  </si>
  <si>
    <t>" Zazsívka po vybouraných revizních dvířkách. (0,2*0,45)*1,05</t>
  </si>
  <si>
    <t>" Přeštukování omítek stěn 2. NP - místností 2027, 2033 - 2039, 2041, 2042 " 554,14</t>
  </si>
  <si>
    <t>" Penetrace pod novou štukovou vrstvu stěn - 2. NP - místností 2027, 2033 - 2039, 2041, 2042 " 554,14</t>
  </si>
  <si>
    <t>" Likvidace vybouraného materiálu - oškrábání malby. " 0,229</t>
  </si>
  <si>
    <t>" POZN: S omítkou po záhozu rýh uvažováno v opravách stěn do plochy. "</t>
  </si>
  <si>
    <t>" Přenosný hasicí přístroj práškový - hasící schopnost 21A. Cena vč. držákua revize  "</t>
  </si>
  <si>
    <t>Přesun hmot pro ostatní výrobky v objektech v do 6 m</t>
  </si>
  <si>
    <t>998790202 SPC</t>
  </si>
  <si>
    <t>D+M Doplnění podlahy v chodbě - skladba P4 - Specifikace dle PD</t>
  </si>
  <si>
    <t>D+M Penetrace základním pigmentovým nátěrem (modifikované remineralizační plastová disperze), vysoce čistitelná, odolná vůči dezinfekčním a čistícím prostředkům - Specifikace dle PD</t>
  </si>
  <si>
    <t>" Základní plněný pigmentový nátěr. Bez konzervačních látek. "</t>
  </si>
  <si>
    <t>D+M Dvojnásobná interiérová hedvábně matná vinylová barva bez obsahu rozpouštědel - Specifikace dle PD</t>
  </si>
  <si>
    <t>" Dvojnásobná malba (nátěr) interiérovou hedvábně matnou vinylovou barvou bez obsahu rozpouštědel.
Barva vhodná do školských prostor, kde je požadováno časté mytí a desinfekce.
Barva vysoce čistitelná, odolná proti čistícím prostředkům. "</t>
  </si>
  <si>
    <t xml:space="preserve">" Malba disperzní , omyvatelná vhodná do reprezentativních prostor, s odolností proti oděru, matný vzhled, paropropustná. " </t>
  </si>
  <si>
    <t>" Základní penetrační nátěr omítnutých konstrukcí. "</t>
  </si>
  <si>
    <t>" Pigmentový nátěr pro SDK konstrukce. "</t>
  </si>
  <si>
    <t>" Malba pro SDK konstrukce. "</t>
  </si>
  <si>
    <t>" Nátěr SDK příček " (17,722)*2</t>
  </si>
  <si>
    <t>" Nátěr SDK podhledů " (130,74+32,37)*1</t>
  </si>
  <si>
    <t>784181001 SPC</t>
  </si>
  <si>
    <t>784211011 SPC</t>
  </si>
  <si>
    <t>31a</t>
  </si>
  <si>
    <t>31b</t>
  </si>
  <si>
    <t>31c</t>
  </si>
  <si>
    <t>" Příplatek za barevnou malbu v místnostech " 198,55+755,12</t>
  </si>
  <si>
    <t>622143901 SPC</t>
  </si>
  <si>
    <t>D+M Omítkové / podomítkové profily okolo oken, otvorů - Specifikace dle PD</t>
  </si>
  <si>
    <t xml:space="preserve">" Omítkové / podomítkové profily v okolí oken, otvorů - rohové, začišťovací, apod. " </t>
  </si>
  <si>
    <t>" Profily u stávajících oken - vnitřní + vnější " (((1,85*2+2,4*2)*2+(1,45*2+1,45*2)*1+(1,35*2+2,4*2)*5+(1,6*2+2,3*2)*1+(1,62*2+2,5*2)*1)*2)*1,05</t>
  </si>
  <si>
    <t>" Profily pro dveře v nice a niky " (5,0*2+8,5*2+8,7*2+8,4*2+8,9*2)*1,05</t>
  </si>
  <si>
    <t>31d</t>
  </si>
  <si>
    <t>31e</t>
  </si>
  <si>
    <t>31f</t>
  </si>
  <si>
    <t>31g</t>
  </si>
  <si>
    <t>31h</t>
  </si>
  <si>
    <t>31i</t>
  </si>
  <si>
    <t>32a</t>
  </si>
  <si>
    <t>32b</t>
  </si>
  <si>
    <t>32c</t>
  </si>
  <si>
    <t>" V ceně veškeré nutné omítkové profily pro okna / dveře / rohy / kouty pro interiér i exteriér - rohové / zašiťovací, apod., kotvící a spojovací materiál a další veškeré práce související s provedením omítkových profilů, přesun hmot, suti. "</t>
  </si>
  <si>
    <t>Objekt:   03 - Rekonstrukce kanceláří Katedry psychologie 2. NP</t>
  </si>
  <si>
    <t>Příplatek k cenám opravy vápenné omítky stropů za dalších 10 mm v rozsahu do 50%</t>
  </si>
  <si>
    <t xml:space="preserve">" Příplatek za vyšší tl. omítky do 40 mm → 2× " </t>
  </si>
  <si>
    <t>" Příplatek k opravě omítek stropů - 2. NP - místnosti 2033 - 2039 " (14,06+10,09+19,36+14,05+13,99+11,35+27,26+20,58)*2</t>
  </si>
  <si>
    <t>" Příplatek k opravě omítek stropů - 2. NP - místnosti 2027, 2041, 2042 " (20,1+13,99+18,38)*2</t>
  </si>
  <si>
    <t>" SDK příčka - 2. NP " (8,67*2,51-1,0*2,02*2)*1,15</t>
  </si>
  <si>
    <t>" Nový SDK podhled - 2. NP - místnosti 2033 - 2039 " (14,06+10,09+19,36+14,05+13,99+11,35+27,26+20,58)*1,15</t>
  </si>
  <si>
    <t>" Nový SDK podhled - 2. NP - místnosti 2041, 2042 " (13,99+18,38)*1,15</t>
  </si>
  <si>
    <t xml:space="preserve">" - Vinyl - tl. 3,0 mm - 110,55 m2 " </t>
  </si>
  <si>
    <t xml:space="preserve">" - Kročejová izolace z minerální vaty - tl. 40 mm - 110,55 m2. " </t>
  </si>
  <si>
    <t xml:space="preserve">" - Tepelní izolace - podlahový EPS 100 S - tl. 60 mm - 110,55 m2. " </t>
  </si>
  <si>
    <t xml:space="preserve">" - Vinyl - tl. 3,0 mm - 46,35 m2 " </t>
  </si>
  <si>
    <t xml:space="preserve">" - Kročejová izolace z minerální vaty - tl. 20 mm - 46,35 m2. " </t>
  </si>
  <si>
    <t xml:space="preserve">" - Tepelní izolace - PIR λ=0,022 W/m.K, pevnost v tlaku při 10% deformaci 120 kPa - tl. 100 mm - 46,35 m2. " </t>
  </si>
  <si>
    <t xml:space="preserve">" - Vinyl - tl. 3,0 mm - 38,85 m2 " </t>
  </si>
  <si>
    <t>15</t>
  </si>
  <si>
    <t>20a</t>
  </si>
  <si>
    <t>20b</t>
  </si>
  <si>
    <t>20c</t>
  </si>
  <si>
    <t>20d</t>
  </si>
  <si>
    <t>32d</t>
  </si>
  <si>
    <t>32e</t>
  </si>
  <si>
    <t>32f</t>
  </si>
  <si>
    <t>32g</t>
  </si>
  <si>
    <t>32h</t>
  </si>
  <si>
    <t>32i</t>
  </si>
  <si>
    <t>33a</t>
  </si>
  <si>
    <t>33b</t>
  </si>
  <si>
    <t>33c</t>
  </si>
  <si>
    <t>" Oprava, doplnění skladby podlah - teracové dlažby - zbylé části chodby - m. 2040 a část m. 2027 " 38,81+32,2</t>
  </si>
  <si>
    <t>" V ceně veškeré nutné příslušenství a materiál s uvedením do původního stavu - případné doplnění otvorů dkladbou dle původní - HI, TI, podkladní vrstvy, případný podsyp, apod., případná výměna poškozených dlaždic (odstranění + montáž a dodávka nových dle stávajících), doplnění, dodávka veškerých prvků a příslišenství (lišt, profilů, atp) a další veškeré nutné práce a materiál. 
V ceně také očištění, doplnění, oprava soklu, chemické čištění soklu i podlahy vč. chemické impregnace.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</si>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</sst>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#;\-####"/>
    <numFmt numFmtId="165" formatCode="#,##0;\-#,##0"/>
    <numFmt numFmtId="166" formatCode="#,##0.00;\-#,##0.00"/>
    <numFmt numFmtId="167" formatCode="#,##0.000;\-#,##0.000"/>
    <numFmt numFmtId="168" formatCode="#,##0.00_ ;\-#,##0.00\ "/>
    <numFmt numFmtId="169" formatCode="#,##0_ ;\-#,##0\ "/>
  </numFmts>
  <fonts count="6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MS Sans Serif"/>
      <charset val="1"/>
    </font>
    <font>
      <sz val="8"/>
      <name val="MS Sans Serif"/>
      <family val="2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2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b/>
      <sz val="12"/>
      <color rgb="FFFF0000"/>
      <name val="MS Sans Serif"/>
      <family val="2"/>
      <charset val="238"/>
    </font>
    <font>
      <b/>
      <sz val="8"/>
      <color rgb="FFFF0000"/>
      <name val="MS Sans Serif"/>
      <family val="2"/>
    </font>
    <font>
      <sz val="8"/>
      <name val="Arial CYR"/>
      <charset val="238"/>
    </font>
    <font>
      <u/>
      <sz val="8"/>
      <color theme="10"/>
      <name val="MS Sans Serif"/>
      <family val="2"/>
    </font>
    <font>
      <sz val="8"/>
      <color indexed="12"/>
      <name val="Arial CE"/>
      <family val="2"/>
      <charset val="238"/>
    </font>
    <font>
      <b/>
      <sz val="11"/>
      <color rgb="FFFF0000"/>
      <name val="Trebuchet MS"/>
      <family val="2"/>
      <charset val="238"/>
    </font>
    <font>
      <b/>
      <sz val="8.5"/>
      <color rgb="FFFF0000"/>
      <name val="MS Sans Serif"/>
      <family val="2"/>
      <charset val="238"/>
    </font>
    <font>
      <sz val="10"/>
      <name val="Arial CE"/>
      <family val="2"/>
      <charset val="238"/>
    </font>
    <font>
      <sz val="8"/>
      <color rgb="FF0000FF"/>
      <name val="Arial CE"/>
      <family val="2"/>
      <charset val="238"/>
    </font>
    <font>
      <b/>
      <sz val="10"/>
      <color rgb="FFFF0000"/>
      <name val="MS Sans Serif"/>
      <family val="2"/>
    </font>
    <font>
      <sz val="8"/>
      <color indexed="18"/>
      <name val="Arial CE"/>
      <family val="2"/>
      <charset val="238"/>
    </font>
    <font>
      <b/>
      <sz val="8.5"/>
      <color rgb="FFFF0000"/>
      <name val="MS Sans Serif"/>
      <family val="2"/>
    </font>
    <font>
      <b/>
      <sz val="13.5"/>
      <color rgb="FFFF0000"/>
      <name val="MS Sans Serif"/>
      <family val="2"/>
    </font>
    <font>
      <b/>
      <sz val="8"/>
      <color rgb="FFFF0000"/>
      <name val="MS Sans Serif"/>
      <family val="2"/>
      <charset val="238"/>
    </font>
    <font>
      <sz val="10"/>
      <name val="Arial"/>
      <family val="2"/>
      <charset val="238"/>
    </font>
    <font>
      <b/>
      <sz val="12"/>
      <color rgb="FFFF0000"/>
      <name val="MS Sans Serif"/>
      <family val="2"/>
    </font>
    <font>
      <b/>
      <sz val="10"/>
      <color rgb="FFFF0000"/>
      <name val="Arial CE"/>
      <family val="2"/>
      <charset val="238"/>
    </font>
    <font>
      <sz val="8"/>
      <color indexed="54"/>
      <name val="Arial CE"/>
      <family val="2"/>
      <charset val="238"/>
    </font>
    <font>
      <b/>
      <sz val="8.5"/>
      <color indexed="10"/>
      <name val="MS Sans Serif"/>
      <family val="2"/>
    </font>
    <font>
      <sz val="8"/>
      <color indexed="10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rgb="FFFF000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MS Sans Serif"/>
      <family val="2"/>
    </font>
    <font>
      <b/>
      <sz val="14"/>
      <color rgb="FFFF0000"/>
      <name val="Calibri"/>
      <family val="2"/>
      <charset val="238"/>
      <scheme val="minor"/>
    </font>
    <font>
      <sz val="8.5"/>
      <name val="MS Sans Serif"/>
      <family val="2"/>
    </font>
    <font>
      <b/>
      <sz val="11"/>
      <color rgb="FFFF0000"/>
      <name val="MS Sans Serif"/>
      <family val="2"/>
    </font>
    <font>
      <b/>
      <sz val="8"/>
      <color rgb="FF7030A0"/>
      <name val="MS Sans Serif"/>
      <family val="2"/>
    </font>
    <font>
      <i/>
      <sz val="11"/>
      <color theme="1"/>
      <name val="Calibri"/>
      <family val="2"/>
      <scheme val="minor"/>
    </font>
    <font>
      <b/>
      <i/>
      <sz val="10"/>
      <color rgb="FFFF0000"/>
      <name val="MS Sans Serif"/>
      <family val="2"/>
    </font>
    <font>
      <b/>
      <i/>
      <sz val="8"/>
      <color rgb="FFFF0000"/>
      <name val="MS Sans Serif"/>
      <family val="2"/>
    </font>
    <font>
      <b/>
      <i/>
      <sz val="11"/>
      <color rgb="FFFF0000"/>
      <name val="MS Sans Serif"/>
      <family val="2"/>
    </font>
    <font>
      <b/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indexed="12"/>
      <name val="MS Sans Serif"/>
      <family val="2"/>
      <charset val="238"/>
    </font>
    <font>
      <i/>
      <sz val="8"/>
      <name val="MS Sans Serif"/>
      <family val="2"/>
    </font>
    <font>
      <sz val="8"/>
      <color rgb="FFFF0000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8.5"/>
      <name val="MS Sans Serif"/>
      <family val="2"/>
    </font>
    <font>
      <sz val="13.5"/>
      <name val="MS Sans Serif"/>
      <family val="2"/>
    </font>
    <font>
      <sz val="12"/>
      <color rgb="FFFF0000"/>
      <name val="Calibri"/>
      <family val="2"/>
      <scheme val="minor"/>
    </font>
    <font>
      <b/>
      <sz val="10"/>
      <color rgb="FFFF0000"/>
      <name val="MS Sans Serif"/>
      <charset val="238"/>
    </font>
    <font>
      <b/>
      <sz val="11"/>
      <color rgb="FFFF0000"/>
      <name val="MS Sans Serif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</borders>
  <cellStyleXfs count="11">
    <xf numFmtId="0" fontId="0" fillId="0" borderId="0"/>
    <xf numFmtId="0" fontId="2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0" fillId="0" borderId="0"/>
    <xf numFmtId="0" fontId="1" fillId="0" borderId="0"/>
    <xf numFmtId="0" fontId="2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23" fillId="0" borderId="0"/>
  </cellStyleXfs>
  <cellXfs count="400">
    <xf numFmtId="0" fontId="0" fillId="0" borderId="0" xfId="0"/>
    <xf numFmtId="0" fontId="3" fillId="0" borderId="0" xfId="1" applyFont="1" applyFill="1" applyAlignment="1" applyProtection="1">
      <alignment horizontal="left"/>
    </xf>
    <xf numFmtId="0" fontId="4" fillId="0" borderId="0" xfId="1" applyFont="1" applyFill="1" applyAlignment="1" applyProtection="1">
      <alignment horizontal="left"/>
    </xf>
    <xf numFmtId="0" fontId="2" fillId="0" borderId="0" xfId="1" applyAlignment="1">
      <alignment horizontal="left" vertical="top"/>
      <protection locked="0"/>
    </xf>
    <xf numFmtId="0" fontId="2" fillId="0" borderId="0" xfId="1" applyAlignment="1">
      <alignment vertical="top"/>
      <protection locked="0"/>
    </xf>
    <xf numFmtId="0" fontId="6" fillId="0" borderId="0" xfId="2" applyAlignment="1" applyProtection="1"/>
    <xf numFmtId="0" fontId="4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 vertical="top"/>
      <protection locked="0"/>
    </xf>
    <xf numFmtId="0" fontId="6" fillId="0" borderId="0" xfId="2" applyAlignment="1" applyProtection="1">
      <alignment horizontal="left" vertical="top"/>
      <protection locked="0"/>
    </xf>
    <xf numFmtId="0" fontId="8" fillId="0" borderId="0" xfId="2" applyFont="1" applyAlignment="1" applyProtection="1">
      <alignment horizontal="left" vertical="top"/>
      <protection locked="0"/>
    </xf>
    <xf numFmtId="0" fontId="9" fillId="0" borderId="0" xfId="3" applyFont="1" applyFill="1" applyAlignment="1" applyProtection="1">
      <alignment horizontal="left"/>
    </xf>
    <xf numFmtId="0" fontId="9" fillId="2" borderId="0" xfId="2" applyFont="1" applyFill="1" applyAlignment="1" applyProtection="1">
      <alignment horizontal="left"/>
    </xf>
    <xf numFmtId="0" fontId="6" fillId="0" borderId="0" xfId="2" applyAlignment="1">
      <alignment horizontal="left" vertical="top"/>
      <protection locked="0"/>
    </xf>
    <xf numFmtId="0" fontId="6" fillId="0" borderId="0" xfId="2" applyFill="1" applyAlignment="1">
      <alignment horizontal="left" vertical="top"/>
      <protection locked="0"/>
    </xf>
    <xf numFmtId="0" fontId="9" fillId="0" borderId="0" xfId="1" applyFont="1" applyFill="1" applyAlignment="1" applyProtection="1">
      <alignment horizontal="left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164" fontId="9" fillId="0" borderId="4" xfId="1" applyNumberFormat="1" applyFont="1" applyFill="1" applyBorder="1" applyAlignment="1" applyProtection="1">
      <alignment horizontal="center" vertical="center"/>
    </xf>
    <xf numFmtId="164" fontId="9" fillId="0" borderId="5" xfId="1" applyNumberFormat="1" applyFont="1" applyFill="1" applyBorder="1" applyAlignment="1" applyProtection="1">
      <alignment horizontal="center" vertical="center"/>
    </xf>
    <xf numFmtId="164" fontId="9" fillId="0" borderId="6" xfId="1" applyNumberFormat="1" applyFont="1" applyFill="1" applyBorder="1" applyAlignment="1" applyProtection="1">
      <alignment horizontal="center" vertical="center"/>
    </xf>
    <xf numFmtId="0" fontId="2" fillId="2" borderId="0" xfId="1" applyFill="1" applyAlignment="1">
      <alignment horizontal="left" vertical="top"/>
      <protection locked="0"/>
    </xf>
    <xf numFmtId="165" fontId="2" fillId="0" borderId="0" xfId="1" applyNumberFormat="1" applyFill="1" applyAlignment="1">
      <alignment horizontal="right" vertical="top"/>
      <protection locked="0"/>
    </xf>
    <xf numFmtId="0" fontId="2" fillId="0" borderId="0" xfId="1" applyFill="1" applyAlignment="1">
      <alignment horizontal="left" vertical="top" wrapText="1"/>
      <protection locked="0"/>
    </xf>
    <xf numFmtId="0" fontId="2" fillId="0" borderId="0" xfId="1" applyFont="1" applyAlignment="1">
      <alignment horizontal="left" vertical="top"/>
      <protection locked="0"/>
    </xf>
    <xf numFmtId="0" fontId="10" fillId="0" borderId="7" xfId="1" applyFont="1" applyBorder="1" applyAlignment="1" applyProtection="1">
      <alignment horizontal="center" vertical="center"/>
    </xf>
    <xf numFmtId="0" fontId="10" fillId="0" borderId="7" xfId="1" applyFont="1" applyBorder="1" applyAlignment="1" applyProtection="1">
      <alignment horizontal="left" vertical="center"/>
    </xf>
    <xf numFmtId="166" fontId="10" fillId="0" borderId="7" xfId="1" applyNumberFormat="1" applyFont="1" applyBorder="1" applyAlignment="1" applyProtection="1">
      <alignment horizontal="right" vertical="center"/>
    </xf>
    <xf numFmtId="4" fontId="2" fillId="0" borderId="0" xfId="1" applyNumberFormat="1" applyAlignment="1">
      <alignment vertical="top"/>
      <protection locked="0"/>
    </xf>
    <xf numFmtId="0" fontId="11" fillId="0" borderId="7" xfId="1" applyFont="1" applyBorder="1" applyAlignment="1" applyProtection="1">
      <alignment horizontal="center" vertical="center"/>
    </xf>
    <xf numFmtId="0" fontId="11" fillId="0" borderId="7" xfId="1" applyFont="1" applyBorder="1" applyAlignment="1" applyProtection="1">
      <alignment horizontal="left" vertical="center"/>
    </xf>
    <xf numFmtId="166" fontId="11" fillId="0" borderId="7" xfId="1" applyNumberFormat="1" applyFont="1" applyBorder="1" applyAlignment="1" applyProtection="1">
      <alignment horizontal="right" vertical="center"/>
    </xf>
    <xf numFmtId="0" fontId="12" fillId="0" borderId="7" xfId="1" applyFont="1" applyBorder="1" applyAlignment="1" applyProtection="1">
      <alignment horizontal="center" vertical="center"/>
    </xf>
    <xf numFmtId="0" fontId="12" fillId="0" borderId="7" xfId="1" applyFont="1" applyBorder="1" applyAlignment="1" applyProtection="1">
      <alignment horizontal="left" vertical="center"/>
    </xf>
    <xf numFmtId="166" fontId="12" fillId="0" borderId="7" xfId="1" applyNumberFormat="1" applyFont="1" applyBorder="1" applyAlignment="1" applyProtection="1">
      <alignment horizontal="right" vertical="center"/>
    </xf>
    <xf numFmtId="165" fontId="2" fillId="0" borderId="7" xfId="1" applyNumberFormat="1" applyFill="1" applyBorder="1" applyAlignment="1">
      <alignment horizontal="right" vertical="top"/>
      <protection locked="0"/>
    </xf>
    <xf numFmtId="0" fontId="13" fillId="0" borderId="7" xfId="1" applyFont="1" applyBorder="1" applyAlignment="1" applyProtection="1">
      <alignment horizontal="left" vertical="center"/>
    </xf>
    <xf numFmtId="166" fontId="13" fillId="0" borderId="7" xfId="1" applyNumberFormat="1" applyFont="1" applyBorder="1" applyAlignment="1" applyProtection="1">
      <alignment horizontal="right" vertical="center"/>
    </xf>
    <xf numFmtId="0" fontId="2" fillId="0" borderId="0" xfId="1" applyFill="1" applyAlignment="1">
      <alignment horizontal="left" vertical="top"/>
      <protection locked="0"/>
    </xf>
    <xf numFmtId="0" fontId="14" fillId="0" borderId="0" xfId="3" applyFont="1" applyFill="1" applyAlignment="1" applyProtection="1">
      <alignment horizontal="center" vertical="center"/>
      <protection locked="0"/>
    </xf>
    <xf numFmtId="0" fontId="15" fillId="0" borderId="0" xfId="1" applyFont="1" applyFill="1" applyAlignment="1">
      <alignment horizontal="left" vertical="center"/>
      <protection locked="0"/>
    </xf>
    <xf numFmtId="0" fontId="7" fillId="0" borderId="0" xfId="3" applyFill="1" applyAlignment="1" applyProtection="1">
      <alignment horizontal="left" vertical="top"/>
      <protection locked="0"/>
    </xf>
    <xf numFmtId="0" fontId="7" fillId="0" borderId="0" xfId="3" applyFill="1" applyAlignment="1" applyProtection="1"/>
    <xf numFmtId="0" fontId="7" fillId="0" borderId="0" xfId="3" applyAlignment="1" applyProtection="1"/>
    <xf numFmtId="0" fontId="4" fillId="0" borderId="0" xfId="3" applyFont="1" applyFill="1" applyAlignment="1" applyProtection="1">
      <alignment horizontal="left"/>
    </xf>
    <xf numFmtId="0" fontId="2" fillId="0" borderId="0" xfId="3" applyFont="1" applyFill="1" applyAlignment="1" applyProtection="1">
      <alignment horizontal="left" vertical="top"/>
      <protection locked="0"/>
    </xf>
    <xf numFmtId="0" fontId="7" fillId="0" borderId="0" xfId="3" applyFill="1" applyAlignment="1">
      <alignment horizontal="left" vertical="top"/>
      <protection locked="0"/>
    </xf>
    <xf numFmtId="0" fontId="8" fillId="0" borderId="0" xfId="3" applyFont="1" applyFill="1" applyAlignment="1" applyProtection="1">
      <alignment horizontal="left" vertical="top"/>
      <protection locked="0"/>
    </xf>
    <xf numFmtId="0" fontId="7" fillId="0" borderId="0" xfId="3" applyAlignment="1" applyProtection="1">
      <alignment horizontal="left" vertical="top"/>
      <protection locked="0"/>
    </xf>
    <xf numFmtId="0" fontId="5" fillId="0" borderId="0" xfId="1" applyFont="1" applyFill="1" applyAlignment="1" applyProtection="1">
      <alignment horizontal="left"/>
    </xf>
    <xf numFmtId="0" fontId="7" fillId="0" borderId="0" xfId="3" applyFill="1" applyAlignment="1" applyProtection="1">
      <alignment horizontal="left" wrapText="1"/>
      <protection locked="0"/>
    </xf>
    <xf numFmtId="0" fontId="7" fillId="0" borderId="0" xfId="3" applyAlignment="1">
      <alignment horizontal="left" vertical="top"/>
      <protection locked="0"/>
    </xf>
    <xf numFmtId="2" fontId="16" fillId="0" borderId="0" xfId="3" applyNumberFormat="1" applyFont="1" applyFill="1" applyAlignment="1" applyProtection="1">
      <alignment vertical="center"/>
      <protection locked="0"/>
    </xf>
    <xf numFmtId="0" fontId="17" fillId="0" borderId="0" xfId="1" applyFont="1" applyFill="1" applyAlignment="1">
      <alignment horizontal="left" vertical="center"/>
      <protection locked="0"/>
    </xf>
    <xf numFmtId="0" fontId="18" fillId="2" borderId="8" xfId="1" applyFont="1" applyFill="1" applyBorder="1" applyAlignment="1" applyProtection="1">
      <alignment horizontal="center" vertical="center" wrapText="1"/>
    </xf>
    <xf numFmtId="0" fontId="19" fillId="0" borderId="0" xfId="4" applyFill="1" applyAlignment="1">
      <alignment horizontal="left" vertical="top"/>
      <protection locked="0"/>
    </xf>
    <xf numFmtId="165" fontId="5" fillId="2" borderId="9" xfId="1" applyNumberFormat="1" applyFont="1" applyFill="1" applyBorder="1" applyAlignment="1">
      <alignment horizontal="right"/>
      <protection locked="0"/>
    </xf>
    <xf numFmtId="0" fontId="5" fillId="2" borderId="9" xfId="1" applyFont="1" applyFill="1" applyBorder="1" applyAlignment="1">
      <alignment horizontal="left" wrapText="1"/>
      <protection locked="0"/>
    </xf>
    <xf numFmtId="167" fontId="5" fillId="2" borderId="9" xfId="1" applyNumberFormat="1" applyFont="1" applyFill="1" applyBorder="1" applyAlignment="1">
      <alignment horizontal="right"/>
      <protection locked="0"/>
    </xf>
    <xf numFmtId="166" fontId="5" fillId="2" borderId="9" xfId="1" applyNumberFormat="1" applyFont="1" applyFill="1" applyBorder="1" applyAlignment="1">
      <alignment horizontal="right"/>
      <protection locked="0"/>
    </xf>
    <xf numFmtId="0" fontId="2" fillId="2" borderId="9" xfId="1" applyFill="1" applyBorder="1" applyAlignment="1">
      <alignment horizontal="left" vertical="top"/>
      <protection locked="0"/>
    </xf>
    <xf numFmtId="0" fontId="17" fillId="0" borderId="0" xfId="3" applyFont="1" applyFill="1" applyAlignment="1" applyProtection="1">
      <alignment horizontal="center" vertical="center"/>
      <protection locked="0"/>
    </xf>
    <xf numFmtId="165" fontId="5" fillId="0" borderId="7" xfId="2" applyNumberFormat="1" applyFont="1" applyFill="1" applyBorder="1" applyAlignment="1">
      <alignment horizontal="right"/>
      <protection locked="0"/>
    </xf>
    <xf numFmtId="0" fontId="5" fillId="0" borderId="7" xfId="2" applyFont="1" applyFill="1" applyBorder="1" applyAlignment="1">
      <alignment horizontal="left" wrapText="1"/>
      <protection locked="0"/>
    </xf>
    <xf numFmtId="0" fontId="5" fillId="0" borderId="7" xfId="1" applyFont="1" applyFill="1" applyBorder="1" applyAlignment="1">
      <alignment horizontal="left" wrapText="1"/>
      <protection locked="0"/>
    </xf>
    <xf numFmtId="2" fontId="5" fillId="0" borderId="7" xfId="1" applyNumberFormat="1" applyFont="1" applyFill="1" applyBorder="1" applyAlignment="1">
      <alignment horizontal="right"/>
      <protection locked="0"/>
    </xf>
    <xf numFmtId="166" fontId="5" fillId="0" borderId="7" xfId="1" applyNumberFormat="1" applyFont="1" applyFill="1" applyBorder="1" applyAlignment="1">
      <alignment horizontal="right"/>
      <protection locked="0"/>
    </xf>
    <xf numFmtId="0" fontId="6" fillId="0" borderId="7" xfId="2" applyFill="1" applyBorder="1" applyAlignment="1">
      <alignment horizontal="left" vertical="top"/>
      <protection locked="0"/>
    </xf>
    <xf numFmtId="165" fontId="9" fillId="0" borderId="7" xfId="2" applyNumberFormat="1" applyFont="1" applyFill="1" applyBorder="1" applyAlignment="1" applyProtection="1">
      <alignment horizontal="right"/>
      <protection locked="0"/>
    </xf>
    <xf numFmtId="49" fontId="9" fillId="0" borderId="7" xfId="2" applyNumberFormat="1" applyFont="1" applyFill="1" applyBorder="1" applyAlignment="1" applyProtection="1">
      <alignment horizontal="left" wrapText="1"/>
      <protection locked="0"/>
    </xf>
    <xf numFmtId="0" fontId="9" fillId="0" borderId="7" xfId="2" applyFont="1" applyFill="1" applyBorder="1" applyAlignment="1" applyProtection="1">
      <alignment horizontal="left" wrapText="1"/>
      <protection locked="0"/>
    </xf>
    <xf numFmtId="2" fontId="9" fillId="0" borderId="7" xfId="2" applyNumberFormat="1" applyFont="1" applyFill="1" applyBorder="1" applyAlignment="1" applyProtection="1">
      <protection locked="0"/>
    </xf>
    <xf numFmtId="166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center"/>
      <protection locked="0"/>
    </xf>
    <xf numFmtId="0" fontId="6" fillId="0" borderId="0" xfId="2" applyFill="1" applyAlignment="1" applyProtection="1">
      <alignment horizontal="left" vertical="top"/>
      <protection locked="0"/>
    </xf>
    <xf numFmtId="165" fontId="5" fillId="0" borderId="7" xfId="2" applyNumberFormat="1" applyFont="1" applyFill="1" applyBorder="1" applyAlignment="1" applyProtection="1">
      <alignment horizontal="right"/>
      <protection locked="0"/>
    </xf>
    <xf numFmtId="0" fontId="5" fillId="0" borderId="7" xfId="2" applyFont="1" applyFill="1" applyBorder="1" applyAlignment="1" applyProtection="1">
      <alignment horizontal="left" wrapText="1"/>
      <protection locked="0"/>
    </xf>
    <xf numFmtId="0" fontId="20" fillId="0" borderId="7" xfId="2" applyFont="1" applyFill="1" applyBorder="1" applyAlignment="1" applyProtection="1">
      <alignment horizontal="left" wrapText="1"/>
      <protection locked="0"/>
    </xf>
    <xf numFmtId="2" fontId="20" fillId="0" borderId="7" xfId="2" applyNumberFormat="1" applyFont="1" applyFill="1" applyBorder="1" applyAlignment="1" applyProtection="1">
      <alignment horizontal="right"/>
      <protection locked="0"/>
    </xf>
    <xf numFmtId="166" fontId="5" fillId="0" borderId="7" xfId="2" applyNumberFormat="1" applyFont="1" applyFill="1" applyBorder="1" applyAlignment="1" applyProtection="1">
      <alignment horizontal="right"/>
      <protection locked="0"/>
    </xf>
    <xf numFmtId="0" fontId="6" fillId="0" borderId="7" xfId="2" applyFill="1" applyBorder="1" applyAlignment="1" applyProtection="1">
      <alignment vertical="top"/>
      <protection locked="0"/>
    </xf>
    <xf numFmtId="166" fontId="5" fillId="0" borderId="7" xfId="3" applyNumberFormat="1" applyFont="1" applyFill="1" applyBorder="1" applyAlignment="1">
      <alignment horizontal="right"/>
      <protection locked="0"/>
    </xf>
    <xf numFmtId="0" fontId="7" fillId="0" borderId="7" xfId="3" applyFill="1" applyBorder="1" applyAlignment="1">
      <alignment horizontal="left" vertical="top"/>
      <protection locked="0"/>
    </xf>
    <xf numFmtId="0" fontId="22" fillId="0" borderId="0" xfId="3" applyFont="1" applyFill="1" applyAlignment="1">
      <alignment horizontal="left" vertical="center"/>
      <protection locked="0"/>
    </xf>
    <xf numFmtId="165" fontId="9" fillId="0" borderId="7" xfId="3" applyNumberFormat="1" applyFont="1" applyFill="1" applyBorder="1" applyAlignment="1" applyProtection="1">
      <alignment horizontal="right"/>
      <protection locked="0"/>
    </xf>
    <xf numFmtId="49" fontId="9" fillId="0" borderId="7" xfId="3" applyNumberFormat="1" applyFont="1" applyFill="1" applyBorder="1" applyAlignment="1" applyProtection="1">
      <alignment horizontal="left" wrapText="1"/>
      <protection locked="0"/>
    </xf>
    <xf numFmtId="0" fontId="9" fillId="0" borderId="7" xfId="5" applyNumberFormat="1" applyFont="1" applyFill="1" applyBorder="1" applyAlignment="1">
      <alignment horizontal="left"/>
    </xf>
    <xf numFmtId="0" fontId="9" fillId="0" borderId="7" xfId="3" applyFont="1" applyFill="1" applyBorder="1" applyAlignment="1" applyProtection="1">
      <alignment horizontal="left" wrapText="1"/>
      <protection locked="0"/>
    </xf>
    <xf numFmtId="2" fontId="9" fillId="0" borderId="7" xfId="3" applyNumberFormat="1" applyFont="1" applyFill="1" applyBorder="1" applyAlignment="1" applyProtection="1">
      <alignment horizontal="right"/>
      <protection locked="0"/>
    </xf>
    <xf numFmtId="168" fontId="9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right"/>
      <protection locked="0"/>
    </xf>
    <xf numFmtId="0" fontId="7" fillId="0" borderId="0" xfId="3" applyFill="1" applyAlignment="1" applyProtection="1">
      <alignment vertical="top"/>
      <protection locked="0"/>
    </xf>
    <xf numFmtId="0" fontId="24" fillId="0" borderId="7" xfId="3" applyFont="1" applyFill="1" applyBorder="1" applyAlignment="1" applyProtection="1">
      <alignment horizontal="left" wrapText="1"/>
      <protection locked="0"/>
    </xf>
    <xf numFmtId="2" fontId="20" fillId="0" borderId="7" xfId="3" applyNumberFormat="1" applyFont="1" applyFill="1" applyBorder="1" applyAlignment="1" applyProtection="1">
      <alignment horizontal="right" wrapText="1"/>
      <protection locked="0"/>
    </xf>
    <xf numFmtId="0" fontId="25" fillId="0" borderId="0" xfId="3" applyFont="1" applyFill="1" applyAlignment="1" applyProtection="1">
      <alignment horizontal="left" vertical="center"/>
      <protection locked="0"/>
    </xf>
    <xf numFmtId="165" fontId="26" fillId="0" borderId="7" xfId="3" applyNumberFormat="1" applyFont="1" applyFill="1" applyBorder="1" applyAlignment="1">
      <alignment horizontal="right"/>
      <protection locked="0"/>
    </xf>
    <xf numFmtId="0" fontId="26" fillId="0" borderId="7" xfId="3" applyFont="1" applyFill="1" applyBorder="1" applyAlignment="1">
      <alignment horizontal="left" wrapText="1"/>
      <protection locked="0"/>
    </xf>
    <xf numFmtId="0" fontId="24" fillId="0" borderId="7" xfId="3" applyFont="1" applyFill="1" applyBorder="1" applyAlignment="1">
      <alignment horizontal="left" wrapText="1"/>
      <protection locked="0"/>
    </xf>
    <xf numFmtId="166" fontId="26" fillId="0" borderId="7" xfId="3" applyNumberFormat="1" applyFont="1" applyFill="1" applyBorder="1" applyAlignment="1">
      <alignment horizontal="right"/>
      <protection locked="0"/>
    </xf>
    <xf numFmtId="166" fontId="9" fillId="0" borderId="7" xfId="3" applyNumberFormat="1" applyFont="1" applyFill="1" applyBorder="1" applyAlignment="1">
      <alignment horizontal="right"/>
      <protection locked="0"/>
    </xf>
    <xf numFmtId="2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2" applyNumberFormat="1" applyFont="1" applyFill="1" applyBorder="1" applyAlignment="1" applyProtection="1">
      <alignment horizontal="center"/>
      <protection locked="0"/>
    </xf>
    <xf numFmtId="0" fontId="24" fillId="0" borderId="7" xfId="2" applyFont="1" applyFill="1" applyBorder="1" applyAlignment="1">
      <alignment horizontal="left" wrapText="1"/>
      <protection locked="0"/>
    </xf>
    <xf numFmtId="2" fontId="24" fillId="0" borderId="7" xfId="2" applyNumberFormat="1" applyFont="1" applyFill="1" applyBorder="1" applyAlignment="1" applyProtection="1">
      <alignment horizontal="right" wrapText="1"/>
      <protection locked="0"/>
    </xf>
    <xf numFmtId="0" fontId="9" fillId="0" borderId="7" xfId="3" applyNumberFormat="1" applyFont="1" applyFill="1" applyBorder="1" applyAlignment="1" applyProtection="1">
      <alignment horizontal="left"/>
    </xf>
    <xf numFmtId="0" fontId="9" fillId="0" borderId="7" xfId="3" applyNumberFormat="1" applyFont="1" applyFill="1" applyBorder="1" applyAlignment="1" applyProtection="1">
      <alignment horizontal="left" wrapText="1"/>
    </xf>
    <xf numFmtId="0" fontId="9" fillId="0" borderId="7" xfId="3" applyFont="1" applyFill="1" applyBorder="1" applyAlignment="1" applyProtection="1">
      <alignment horizontal="left" shrinkToFit="1"/>
    </xf>
    <xf numFmtId="0" fontId="9" fillId="0" borderId="7" xfId="2" applyNumberFormat="1" applyFont="1" applyFill="1" applyBorder="1" applyAlignment="1" applyProtection="1">
      <alignment horizontal="left" wrapText="1"/>
    </xf>
    <xf numFmtId="168" fontId="9" fillId="0" borderId="7" xfId="2" applyNumberFormat="1" applyFont="1" applyFill="1" applyBorder="1" applyAlignment="1" applyProtection="1">
      <alignment horizontal="right"/>
      <protection locked="0"/>
    </xf>
    <xf numFmtId="0" fontId="6" fillId="0" borderId="0" xfId="2" applyFill="1" applyAlignment="1" applyProtection="1"/>
    <xf numFmtId="2" fontId="20" fillId="0" borderId="7" xfId="2" applyNumberFormat="1" applyFont="1" applyFill="1" applyBorder="1" applyAlignment="1" applyProtection="1">
      <alignment horizontal="right" wrapText="1"/>
      <protection locked="0"/>
    </xf>
    <xf numFmtId="0" fontId="6" fillId="0" borderId="7" xfId="2" applyFill="1" applyBorder="1" applyAlignment="1" applyProtection="1">
      <alignment horizontal="left" vertical="top"/>
      <protection locked="0"/>
    </xf>
    <xf numFmtId="0" fontId="24" fillId="0" borderId="7" xfId="2" applyFont="1" applyFill="1" applyBorder="1" applyAlignment="1" applyProtection="1">
      <alignment horizontal="left" wrapText="1"/>
      <protection locked="0"/>
    </xf>
    <xf numFmtId="165" fontId="26" fillId="0" borderId="7" xfId="2" applyNumberFormat="1" applyFont="1" applyFill="1" applyBorder="1" applyAlignment="1" applyProtection="1">
      <alignment horizontal="right"/>
      <protection locked="0"/>
    </xf>
    <xf numFmtId="49" fontId="26" fillId="0" borderId="7" xfId="2" applyNumberFormat="1" applyFont="1" applyFill="1" applyBorder="1" applyAlignment="1" applyProtection="1">
      <alignment horizontal="left" wrapText="1"/>
      <protection locked="0"/>
    </xf>
    <xf numFmtId="0" fontId="26" fillId="0" borderId="7" xfId="2" applyFont="1" applyFill="1" applyBorder="1" applyAlignment="1" applyProtection="1">
      <alignment horizontal="left" wrapText="1"/>
      <protection locked="0"/>
    </xf>
    <xf numFmtId="0" fontId="7" fillId="0" borderId="0" xfId="7" applyFont="1" applyFill="1" applyAlignment="1" applyProtection="1">
      <alignment horizontal="left" vertical="top"/>
      <protection locked="0"/>
    </xf>
    <xf numFmtId="0" fontId="20" fillId="0" borderId="7" xfId="3" applyFont="1" applyFill="1" applyBorder="1" applyAlignment="1" applyProtection="1">
      <alignment horizontal="left" wrapText="1"/>
      <protection locked="0"/>
    </xf>
    <xf numFmtId="49" fontId="9" fillId="0" borderId="7" xfId="8" applyNumberFormat="1" applyFont="1" applyFill="1" applyBorder="1" applyAlignment="1" applyProtection="1">
      <alignment horizontal="left" wrapText="1"/>
      <protection locked="0"/>
    </xf>
    <xf numFmtId="0" fontId="20" fillId="0" borderId="7" xfId="8" applyFont="1" applyFill="1" applyBorder="1" applyAlignment="1">
      <alignment horizontal="left" wrapText="1"/>
      <protection locked="0"/>
    </xf>
    <xf numFmtId="2" fontId="20" fillId="0" borderId="7" xfId="8" applyNumberFormat="1" applyFont="1" applyFill="1" applyBorder="1" applyAlignment="1">
      <alignment horizontal="right"/>
      <protection locked="0"/>
    </xf>
    <xf numFmtId="0" fontId="28" fillId="0" borderId="0" xfId="3" applyFont="1" applyFill="1" applyAlignment="1" applyProtection="1">
      <alignment horizontal="left" vertical="center"/>
      <protection locked="0"/>
    </xf>
    <xf numFmtId="4" fontId="9" fillId="0" borderId="7" xfId="3" applyNumberFormat="1" applyFont="1" applyFill="1" applyBorder="1" applyAlignment="1" applyProtection="1">
      <alignment shrinkToFit="1"/>
    </xf>
    <xf numFmtId="4" fontId="9" fillId="0" borderId="7" xfId="3" applyNumberFormat="1" applyFont="1" applyFill="1" applyBorder="1" applyAlignment="1" applyProtection="1">
      <alignment shrinkToFit="1"/>
      <protection locked="0"/>
    </xf>
    <xf numFmtId="49" fontId="9" fillId="0" borderId="7" xfId="8" applyNumberFormat="1" applyFont="1" applyFill="1" applyBorder="1" applyAlignment="1" applyProtection="1">
      <alignment horizontal="right" wrapText="1"/>
      <protection locked="0"/>
    </xf>
    <xf numFmtId="0" fontId="9" fillId="0" borderId="7" xfId="8" applyFont="1" applyFill="1" applyBorder="1" applyAlignment="1">
      <alignment horizontal="left" wrapText="1"/>
      <protection locked="0"/>
    </xf>
    <xf numFmtId="0" fontId="9" fillId="0" borderId="7" xfId="8" applyFont="1" applyFill="1" applyBorder="1" applyAlignment="1" applyProtection="1">
      <alignment horizontal="left" wrapText="1"/>
      <protection locked="0"/>
    </xf>
    <xf numFmtId="2" fontId="9" fillId="0" borderId="7" xfId="8" applyNumberFormat="1" applyFont="1" applyFill="1" applyBorder="1" applyAlignment="1" applyProtection="1">
      <alignment horizontal="right"/>
      <protection locked="0"/>
    </xf>
    <xf numFmtId="166" fontId="9" fillId="0" borderId="7" xfId="8" applyNumberFormat="1" applyFont="1" applyFill="1" applyBorder="1" applyAlignment="1" applyProtection="1">
      <alignment horizontal="right"/>
      <protection locked="0"/>
    </xf>
    <xf numFmtId="166" fontId="32" fillId="0" borderId="0" xfId="8" applyNumberFormat="1" applyFont="1" applyFill="1" applyBorder="1" applyAlignment="1">
      <alignment horizontal="left" vertical="center"/>
      <protection locked="0"/>
    </xf>
    <xf numFmtId="0" fontId="2" fillId="0" borderId="0" xfId="8" applyFill="1" applyAlignment="1">
      <alignment horizontal="left" vertical="top"/>
      <protection locked="0"/>
    </xf>
    <xf numFmtId="0" fontId="2" fillId="0" borderId="0" xfId="8" applyAlignment="1">
      <alignment horizontal="left" vertical="top"/>
      <protection locked="0"/>
    </xf>
    <xf numFmtId="165" fontId="9" fillId="0" borderId="7" xfId="8" applyNumberFormat="1" applyFont="1" applyFill="1" applyBorder="1" applyAlignment="1">
      <alignment horizontal="right"/>
      <protection locked="0"/>
    </xf>
    <xf numFmtId="166" fontId="9" fillId="0" borderId="7" xfId="8" applyNumberFormat="1" applyFont="1" applyFill="1" applyBorder="1" applyAlignment="1">
      <alignment horizontal="right"/>
      <protection locked="0"/>
    </xf>
    <xf numFmtId="166" fontId="9" fillId="0" borderId="7" xfId="8" applyNumberFormat="1" applyFont="1" applyFill="1" applyBorder="1" applyAlignment="1">
      <alignment horizontal="center"/>
      <protection locked="0"/>
    </xf>
    <xf numFmtId="168" fontId="9" fillId="2" borderId="7" xfId="2" applyNumberFormat="1" applyFont="1" applyFill="1" applyBorder="1" applyAlignment="1" applyProtection="1">
      <alignment horizontal="right"/>
      <protection locked="0"/>
    </xf>
    <xf numFmtId="166" fontId="9" fillId="2" borderId="7" xfId="2" applyNumberFormat="1" applyFont="1" applyFill="1" applyBorder="1" applyAlignment="1" applyProtection="1">
      <alignment horizontal="center"/>
      <protection locked="0"/>
    </xf>
    <xf numFmtId="166" fontId="26" fillId="2" borderId="7" xfId="2" applyNumberFormat="1" applyFont="1" applyFill="1" applyBorder="1" applyAlignment="1" applyProtection="1">
      <alignment horizontal="right"/>
      <protection locked="0"/>
    </xf>
    <xf numFmtId="0" fontId="6" fillId="0" borderId="0" xfId="2" applyAlignment="1">
      <alignment vertical="top"/>
      <protection locked="0"/>
    </xf>
    <xf numFmtId="0" fontId="2" fillId="0" borderId="7" xfId="2" applyFont="1" applyFill="1" applyBorder="1" applyAlignment="1" applyProtection="1">
      <alignment horizontal="center" vertical="center"/>
      <protection locked="0"/>
    </xf>
    <xf numFmtId="0" fontId="2" fillId="0" borderId="0" xfId="1" applyFill="1" applyAlignment="1">
      <alignment horizontal="left" vertical="center"/>
      <protection locked="0"/>
    </xf>
    <xf numFmtId="165" fontId="20" fillId="0" borderId="7" xfId="2" applyNumberFormat="1" applyFont="1" applyFill="1" applyBorder="1" applyAlignment="1" applyProtection="1">
      <alignment horizontal="right"/>
      <protection locked="0"/>
    </xf>
    <xf numFmtId="2" fontId="20" fillId="3" borderId="7" xfId="2" applyNumberFormat="1" applyFont="1" applyFill="1" applyBorder="1" applyAlignment="1" applyProtection="1">
      <alignment horizontal="right"/>
      <protection locked="0"/>
    </xf>
    <xf numFmtId="166" fontId="20" fillId="0" borderId="7" xfId="2" applyNumberFormat="1" applyFont="1" applyFill="1" applyBorder="1" applyAlignment="1" applyProtection="1">
      <alignment horizontal="right"/>
      <protection locked="0"/>
    </xf>
    <xf numFmtId="0" fontId="7" fillId="0" borderId="7" xfId="2" applyFont="1" applyFill="1" applyBorder="1" applyAlignment="1" applyProtection="1">
      <alignment horizontal="left" vertical="top"/>
      <protection locked="0"/>
    </xf>
    <xf numFmtId="166" fontId="26" fillId="0" borderId="7" xfId="2" applyNumberFormat="1" applyFont="1" applyFill="1" applyBorder="1" applyAlignment="1" applyProtection="1">
      <alignment horizontal="right"/>
      <protection locked="0"/>
    </xf>
    <xf numFmtId="0" fontId="7" fillId="4" borderId="7" xfId="2" applyFont="1" applyFill="1" applyBorder="1" applyAlignment="1" applyProtection="1">
      <alignment horizontal="left" vertical="top"/>
      <protection locked="0"/>
    </xf>
    <xf numFmtId="165" fontId="5" fillId="0" borderId="7" xfId="3" applyNumberFormat="1" applyFont="1" applyFill="1" applyBorder="1" applyAlignment="1" applyProtection="1">
      <alignment horizontal="right"/>
      <protection locked="0"/>
    </xf>
    <xf numFmtId="0" fontId="5" fillId="0" borderId="7" xfId="3" applyFont="1" applyFill="1" applyBorder="1" applyAlignment="1" applyProtection="1">
      <alignment horizontal="left" wrapText="1"/>
      <protection locked="0"/>
    </xf>
    <xf numFmtId="2" fontId="5" fillId="0" borderId="7" xfId="3" applyNumberFormat="1" applyFont="1" applyFill="1" applyBorder="1" applyAlignment="1" applyProtection="1">
      <alignment horizontal="right"/>
      <protection locked="0"/>
    </xf>
    <xf numFmtId="166" fontId="5" fillId="0" borderId="7" xfId="3" applyNumberFormat="1" applyFont="1" applyFill="1" applyBorder="1" applyAlignment="1" applyProtection="1">
      <alignment horizontal="right"/>
      <protection locked="0"/>
    </xf>
    <xf numFmtId="0" fontId="7" fillId="0" borderId="7" xfId="3" applyFill="1" applyBorder="1" applyAlignment="1" applyProtection="1">
      <alignment horizontal="left" vertical="top"/>
      <protection locked="0"/>
    </xf>
    <xf numFmtId="0" fontId="27" fillId="0" borderId="0" xfId="3" applyFont="1" applyFill="1" applyAlignment="1" applyProtection="1">
      <alignment horizontal="left" vertical="center"/>
      <protection locked="0"/>
    </xf>
    <xf numFmtId="2" fontId="7" fillId="0" borderId="0" xfId="3" applyNumberFormat="1" applyFill="1" applyAlignment="1" applyProtection="1">
      <alignment horizontal="left" vertical="top"/>
      <protection locked="0"/>
    </xf>
    <xf numFmtId="0" fontId="33" fillId="0" borderId="7" xfId="3" applyFont="1" applyFill="1" applyBorder="1" applyAlignment="1" applyProtection="1">
      <alignment horizontal="left" wrapText="1"/>
      <protection locked="0"/>
    </xf>
    <xf numFmtId="2" fontId="20" fillId="0" borderId="7" xfId="3" applyNumberFormat="1" applyFont="1" applyFill="1" applyBorder="1" applyAlignment="1" applyProtection="1">
      <protection locked="0"/>
    </xf>
    <xf numFmtId="166" fontId="33" fillId="0" borderId="7" xfId="3" applyNumberFormat="1" applyFont="1" applyFill="1" applyBorder="1" applyAlignment="1" applyProtection="1">
      <alignment horizontal="right"/>
      <protection locked="0"/>
    </xf>
    <xf numFmtId="166" fontId="33" fillId="0" borderId="7" xfId="3" applyNumberFormat="1" applyFont="1" applyFill="1" applyBorder="1" applyAlignment="1" applyProtection="1">
      <alignment horizontal="center"/>
      <protection locked="0"/>
    </xf>
    <xf numFmtId="167" fontId="5" fillId="0" borderId="7" xfId="3" applyNumberFormat="1" applyFont="1" applyFill="1" applyBorder="1" applyAlignment="1" applyProtection="1">
      <alignment horizontal="right"/>
      <protection locked="0"/>
    </xf>
    <xf numFmtId="2" fontId="5" fillId="0" borderId="7" xfId="2" applyNumberFormat="1" applyFont="1" applyFill="1" applyBorder="1" applyAlignment="1" applyProtection="1">
      <alignment horizontal="right"/>
      <protection locked="0"/>
    </xf>
    <xf numFmtId="165" fontId="26" fillId="0" borderId="7" xfId="3" applyNumberFormat="1" applyFont="1" applyFill="1" applyBorder="1" applyAlignment="1" applyProtection="1">
      <alignment horizontal="right"/>
      <protection locked="0"/>
    </xf>
    <xf numFmtId="0" fontId="26" fillId="0" borderId="7" xfId="3" applyFont="1" applyFill="1" applyBorder="1" applyAlignment="1" applyProtection="1">
      <alignment horizontal="left" wrapText="1"/>
      <protection locked="0"/>
    </xf>
    <xf numFmtId="2" fontId="20" fillId="0" borderId="7" xfId="3" applyNumberFormat="1" applyFont="1" applyFill="1" applyBorder="1" applyAlignment="1" applyProtection="1">
      <alignment horizontal="right"/>
      <protection locked="0"/>
    </xf>
    <xf numFmtId="166" fontId="26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9" applyNumberFormat="1" applyFont="1" applyFill="1" applyBorder="1" applyAlignment="1" applyProtection="1">
      <alignment horizontal="center"/>
      <protection locked="0"/>
    </xf>
    <xf numFmtId="169" fontId="9" fillId="0" borderId="7" xfId="2" applyNumberFormat="1" applyFont="1" applyFill="1" applyBorder="1" applyAlignment="1" applyProtection="1">
      <alignment horizontal="right"/>
      <protection locked="0"/>
    </xf>
    <xf numFmtId="2" fontId="26" fillId="0" borderId="7" xfId="2" applyNumberFormat="1" applyFont="1" applyFill="1" applyBorder="1" applyAlignment="1" applyProtection="1">
      <alignment horizontal="right" wrapText="1"/>
      <protection locked="0"/>
    </xf>
    <xf numFmtId="166" fontId="35" fillId="0" borderId="7" xfId="2" applyNumberFormat="1" applyFont="1" applyFill="1" applyBorder="1" applyAlignment="1" applyProtection="1">
      <alignment horizontal="right"/>
      <protection locked="0"/>
    </xf>
    <xf numFmtId="0" fontId="36" fillId="0" borderId="7" xfId="2" applyFont="1" applyFill="1" applyBorder="1" applyAlignment="1" applyProtection="1">
      <alignment horizontal="left" vertical="top"/>
      <protection locked="0"/>
    </xf>
    <xf numFmtId="0" fontId="9" fillId="0" borderId="7" xfId="2" applyNumberFormat="1" applyFont="1" applyFill="1" applyBorder="1" applyAlignment="1" applyProtection="1">
      <alignment horizontal="left"/>
    </xf>
    <xf numFmtId="0" fontId="9" fillId="0" borderId="7" xfId="2" applyFont="1" applyFill="1" applyBorder="1" applyAlignment="1" applyProtection="1">
      <alignment horizontal="left" shrinkToFit="1"/>
    </xf>
    <xf numFmtId="2" fontId="24" fillId="0" borderId="7" xfId="2" applyNumberFormat="1" applyFont="1" applyFill="1" applyBorder="1" applyAlignment="1">
      <alignment horizontal="right"/>
      <protection locked="0"/>
    </xf>
    <xf numFmtId="166" fontId="9" fillId="0" borderId="7" xfId="2" applyNumberFormat="1" applyFont="1" applyFill="1" applyBorder="1" applyAlignment="1">
      <alignment horizontal="right"/>
      <protection locked="0"/>
    </xf>
    <xf numFmtId="165" fontId="37" fillId="0" borderId="0" xfId="3" applyNumberFormat="1" applyFont="1" applyAlignment="1" applyProtection="1">
      <alignment horizontal="right"/>
      <protection locked="0"/>
    </xf>
    <xf numFmtId="0" fontId="37" fillId="0" borderId="0" xfId="3" applyFont="1" applyAlignment="1" applyProtection="1">
      <alignment horizontal="left" wrapText="1"/>
      <protection locked="0"/>
    </xf>
    <xf numFmtId="167" fontId="37" fillId="0" borderId="0" xfId="3" applyNumberFormat="1" applyFont="1" applyAlignment="1" applyProtection="1">
      <alignment horizontal="right"/>
      <protection locked="0"/>
    </xf>
    <xf numFmtId="166" fontId="37" fillId="0" borderId="0" xfId="3" applyNumberFormat="1" applyFont="1" applyFill="1" applyAlignment="1" applyProtection="1">
      <alignment horizontal="right"/>
      <protection locked="0"/>
    </xf>
    <xf numFmtId="166" fontId="37" fillId="0" borderId="0" xfId="3" applyNumberFormat="1" applyFont="1" applyAlignment="1" applyProtection="1">
      <alignment horizontal="right"/>
      <protection locked="0"/>
    </xf>
    <xf numFmtId="165" fontId="7" fillId="0" borderId="0" xfId="3" applyNumberFormat="1" applyAlignment="1" applyProtection="1">
      <alignment horizontal="right" vertical="top"/>
      <protection locked="0"/>
    </xf>
    <xf numFmtId="0" fontId="7" fillId="0" borderId="0" xfId="3" applyAlignment="1" applyProtection="1">
      <alignment horizontal="left" vertical="top" wrapText="1"/>
      <protection locked="0"/>
    </xf>
    <xf numFmtId="167" fontId="7" fillId="0" borderId="0" xfId="3" applyNumberFormat="1" applyAlignment="1" applyProtection="1">
      <alignment horizontal="right" vertical="top"/>
      <protection locked="0"/>
    </xf>
    <xf numFmtId="166" fontId="7" fillId="0" borderId="0" xfId="3" applyNumberFormat="1" applyFill="1" applyAlignment="1" applyProtection="1">
      <alignment horizontal="right" vertical="top"/>
      <protection locked="0"/>
    </xf>
    <xf numFmtId="166" fontId="7" fillId="0" borderId="0" xfId="3" applyNumberFormat="1" applyAlignment="1" applyProtection="1">
      <alignment horizontal="right" vertical="top"/>
      <protection locked="0"/>
    </xf>
    <xf numFmtId="0" fontId="1" fillId="0" borderId="0" xfId="3" applyFont="1" applyAlignment="1" applyProtection="1">
      <alignment horizontal="left" vertical="top"/>
      <protection locked="0"/>
    </xf>
    <xf numFmtId="0" fontId="1" fillId="0" borderId="0" xfId="3" applyFont="1" applyFill="1" applyAlignment="1" applyProtection="1">
      <alignment horizontal="left" vertical="top"/>
      <protection locked="0"/>
    </xf>
    <xf numFmtId="0" fontId="5" fillId="0" borderId="10" xfId="3" applyFont="1" applyBorder="1" applyAlignment="1" applyProtection="1">
      <alignment horizontal="left"/>
      <protection locked="0"/>
    </xf>
    <xf numFmtId="0" fontId="26" fillId="0" borderId="11" xfId="3" applyFont="1" applyBorder="1" applyAlignment="1" applyProtection="1">
      <alignment horizontal="center"/>
      <protection locked="0"/>
    </xf>
    <xf numFmtId="167" fontId="26" fillId="0" borderId="11" xfId="3" applyNumberFormat="1" applyFont="1" applyBorder="1" applyAlignment="1" applyProtection="1">
      <alignment horizontal="right"/>
      <protection locked="0"/>
    </xf>
    <xf numFmtId="166" fontId="26" fillId="0" borderId="13" xfId="3" applyNumberFormat="1" applyFont="1" applyFill="1" applyBorder="1" applyAlignment="1" applyProtection="1">
      <alignment horizontal="right"/>
      <protection locked="0"/>
    </xf>
    <xf numFmtId="166" fontId="5" fillId="0" borderId="8" xfId="3" applyNumberFormat="1" applyFont="1" applyBorder="1" applyAlignment="1" applyProtection="1">
      <alignment horizontal="right"/>
      <protection locked="0"/>
    </xf>
    <xf numFmtId="166" fontId="7" fillId="0" borderId="0" xfId="3" applyNumberFormat="1" applyFill="1" applyAlignment="1" applyProtection="1">
      <alignment horizontal="left" vertical="top"/>
      <protection locked="0"/>
    </xf>
    <xf numFmtId="4" fontId="7" fillId="0" borderId="0" xfId="3" applyNumberFormat="1" applyFill="1" applyAlignment="1" applyProtection="1">
      <alignment horizontal="right" vertical="top"/>
      <protection locked="0"/>
    </xf>
    <xf numFmtId="4" fontId="7" fillId="0" borderId="0" xfId="3" applyNumberFormat="1" applyFill="1" applyAlignment="1" applyProtection="1">
      <alignment horizontal="left" vertical="top"/>
      <protection locked="0"/>
    </xf>
    <xf numFmtId="165" fontId="26" fillId="0" borderId="0" xfId="3" applyNumberFormat="1" applyFont="1" applyBorder="1" applyAlignment="1" applyProtection="1">
      <alignment horizontal="right"/>
      <protection locked="0"/>
    </xf>
    <xf numFmtId="0" fontId="26" fillId="0" borderId="0" xfId="3" applyFont="1" applyBorder="1" applyAlignment="1" applyProtection="1">
      <alignment horizontal="left" wrapText="1"/>
      <protection locked="0"/>
    </xf>
    <xf numFmtId="0" fontId="9" fillId="0" borderId="0" xfId="3" applyFont="1" applyBorder="1" applyAlignment="1" applyProtection="1">
      <alignment horizontal="left" wrapText="1"/>
      <protection locked="0"/>
    </xf>
    <xf numFmtId="0" fontId="26" fillId="0" borderId="0" xfId="3" applyFont="1" applyBorder="1" applyAlignment="1" applyProtection="1">
      <alignment horizontal="center" wrapText="1"/>
      <protection locked="0"/>
    </xf>
    <xf numFmtId="167" fontId="26" fillId="0" borderId="0" xfId="3" applyNumberFormat="1" applyFont="1" applyBorder="1" applyAlignment="1" applyProtection="1">
      <alignment horizontal="right"/>
      <protection locked="0"/>
    </xf>
    <xf numFmtId="166" fontId="26" fillId="0" borderId="0" xfId="3" applyNumberFormat="1" applyFont="1" applyFill="1" applyBorder="1" applyAlignment="1" applyProtection="1">
      <alignment horizontal="right"/>
      <protection locked="0"/>
    </xf>
    <xf numFmtId="166" fontId="9" fillId="0" borderId="0" xfId="3" applyNumberFormat="1" applyFont="1" applyBorder="1" applyAlignment="1" applyProtection="1">
      <alignment horizontal="right"/>
      <protection locked="0"/>
    </xf>
    <xf numFmtId="0" fontId="38" fillId="0" borderId="0" xfId="10" applyFont="1" applyAlignment="1">
      <alignment vertical="center"/>
    </xf>
    <xf numFmtId="0" fontId="38" fillId="0" borderId="0" xfId="10" applyFont="1" applyFill="1" applyAlignment="1">
      <alignment vertical="center"/>
    </xf>
    <xf numFmtId="0" fontId="38" fillId="0" borderId="0" xfId="10" applyFont="1" applyAlignment="1">
      <alignment horizontal="center" vertical="center" wrapText="1"/>
    </xf>
    <xf numFmtId="0" fontId="38" fillId="0" borderId="0" xfId="10" applyFont="1" applyBorder="1" applyAlignment="1">
      <alignment horizontal="center" vertical="center" wrapText="1"/>
    </xf>
    <xf numFmtId="0" fontId="7" fillId="0" borderId="0" xfId="3" applyAlignment="1" applyProtection="1">
      <alignment vertical="top"/>
      <protection locked="0"/>
    </xf>
    <xf numFmtId="168" fontId="7" fillId="0" borderId="0" xfId="3" applyNumberFormat="1" applyFill="1" applyAlignment="1" applyProtection="1">
      <alignment vertical="top"/>
      <protection locked="0"/>
    </xf>
    <xf numFmtId="0" fontId="38" fillId="0" borderId="0" xfId="10" applyFont="1" applyFill="1" applyAlignment="1">
      <alignment vertical="center" wrapText="1"/>
    </xf>
    <xf numFmtId="0" fontId="2" fillId="0" borderId="0" xfId="3" applyFont="1" applyFill="1" applyAlignment="1">
      <alignment vertical="center" wrapText="1"/>
      <protection locked="0"/>
    </xf>
    <xf numFmtId="0" fontId="38" fillId="0" borderId="0" xfId="10" applyFont="1" applyFill="1" applyAlignment="1">
      <alignment horizontal="center" vertical="center" wrapText="1"/>
    </xf>
    <xf numFmtId="0" fontId="38" fillId="0" borderId="0" xfId="10" applyFont="1" applyFill="1" applyBorder="1" applyAlignment="1">
      <alignment horizontal="center" vertical="center" wrapText="1"/>
    </xf>
    <xf numFmtId="0" fontId="7" fillId="0" borderId="0" xfId="3" applyFill="1" applyAlignment="1">
      <alignment vertical="top"/>
      <protection locked="0"/>
    </xf>
    <xf numFmtId="0" fontId="7" fillId="0" borderId="0" xfId="3" applyAlignment="1">
      <alignment vertical="top"/>
      <protection locked="0"/>
    </xf>
    <xf numFmtId="167" fontId="2" fillId="0" borderId="0" xfId="1" applyNumberFormat="1" applyFill="1" applyAlignment="1">
      <alignment horizontal="right" vertical="top"/>
      <protection locked="0"/>
    </xf>
    <xf numFmtId="166" fontId="2" fillId="0" borderId="0" xfId="1" applyNumberFormat="1" applyFill="1" applyAlignment="1">
      <alignment horizontal="right" vertical="top"/>
      <protection locked="0"/>
    </xf>
    <xf numFmtId="0" fontId="2" fillId="0" borderId="0" xfId="1" applyFont="1" applyFill="1" applyAlignment="1">
      <alignment horizontal="left"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21" fillId="0" borderId="0" xfId="0" applyFont="1" applyFill="1" applyAlignment="1" applyProtection="1">
      <alignment horizontal="left" vertical="center"/>
      <protection locked="0"/>
    </xf>
    <xf numFmtId="2" fontId="27" fillId="0" borderId="0" xfId="0" applyNumberFormat="1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17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34" fillId="0" borderId="0" xfId="0" applyFont="1" applyFill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wrapText="1"/>
      <protection locked="0"/>
    </xf>
    <xf numFmtId="0" fontId="39" fillId="0" borderId="0" xfId="0" applyFont="1" applyFill="1" applyAlignment="1" applyProtection="1">
      <alignment vertical="center"/>
    </xf>
    <xf numFmtId="0" fontId="40" fillId="0" borderId="0" xfId="0" applyFont="1" applyFill="1" applyAlignment="1" applyProtection="1">
      <alignment horizontal="left" vertical="top"/>
      <protection locked="0"/>
    </xf>
    <xf numFmtId="0" fontId="20" fillId="0" borderId="14" xfId="6" applyFont="1" applyFill="1" applyBorder="1" applyAlignment="1" applyProtection="1">
      <alignment horizontal="left" vertical="center" wrapText="1"/>
      <protection locked="0"/>
    </xf>
    <xf numFmtId="0" fontId="11" fillId="0" borderId="7" xfId="1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horizontal="left" vertical="center"/>
    </xf>
    <xf numFmtId="166" fontId="11" fillId="0" borderId="7" xfId="1" applyNumberFormat="1" applyFont="1" applyFill="1" applyBorder="1" applyAlignment="1" applyProtection="1">
      <alignment horizontal="right" vertical="center"/>
    </xf>
    <xf numFmtId="0" fontId="5" fillId="2" borderId="7" xfId="2" applyFont="1" applyFill="1" applyBorder="1" applyAlignment="1" applyProtection="1">
      <alignment horizontal="left" wrapText="1"/>
      <protection locked="0"/>
    </xf>
    <xf numFmtId="2" fontId="5" fillId="2" borderId="7" xfId="2" applyNumberFormat="1" applyFont="1" applyFill="1" applyBorder="1" applyAlignment="1" applyProtection="1">
      <alignment horizontal="right"/>
      <protection locked="0"/>
    </xf>
    <xf numFmtId="166" fontId="5" fillId="2" borderId="7" xfId="2" applyNumberFormat="1" applyFont="1" applyFill="1" applyBorder="1" applyAlignment="1" applyProtection="1">
      <alignment horizontal="right"/>
      <protection locked="0"/>
    </xf>
    <xf numFmtId="0" fontId="6" fillId="2" borderId="7" xfId="2" applyFill="1" applyBorder="1" applyAlignment="1" applyProtection="1">
      <alignment vertical="top"/>
      <protection locked="0"/>
    </xf>
    <xf numFmtId="0" fontId="31" fillId="0" borderId="0" xfId="3" applyFont="1" applyFill="1" applyAlignment="1" applyProtection="1">
      <alignment horizontal="left" vertical="center"/>
      <protection locked="0"/>
    </xf>
    <xf numFmtId="0" fontId="7" fillId="0" borderId="0" xfId="3" applyFont="1" applyFill="1" applyAlignment="1" applyProtection="1">
      <alignment horizontal="left" vertical="top"/>
      <protection locked="0"/>
    </xf>
    <xf numFmtId="0" fontId="9" fillId="0" borderId="7" xfId="7" applyFont="1" applyFill="1" applyBorder="1" applyAlignment="1" applyProtection="1">
      <alignment horizontal="left" wrapText="1"/>
      <protection locked="0"/>
    </xf>
    <xf numFmtId="2" fontId="24" fillId="0" borderId="7" xfId="2" applyNumberFormat="1" applyFont="1" applyFill="1" applyBorder="1" applyAlignment="1" applyProtection="1">
      <protection locked="0"/>
    </xf>
    <xf numFmtId="165" fontId="9" fillId="0" borderId="7" xfId="1" applyNumberFormat="1" applyFont="1" applyFill="1" applyBorder="1" applyAlignment="1">
      <alignment horizontal="right"/>
      <protection locked="0"/>
    </xf>
    <xf numFmtId="166" fontId="9" fillId="0" borderId="7" xfId="1" applyNumberFormat="1" applyFont="1" applyFill="1" applyBorder="1" applyAlignment="1">
      <alignment horizontal="center"/>
      <protection locked="0"/>
    </xf>
    <xf numFmtId="0" fontId="6" fillId="0" borderId="0" xfId="2" applyFill="1" applyAlignment="1" applyProtection="1">
      <alignment vertical="top"/>
      <protection locked="0"/>
    </xf>
    <xf numFmtId="166" fontId="9" fillId="0" borderId="7" xfId="5" applyNumberFormat="1" applyFont="1" applyFill="1" applyBorder="1" applyAlignment="1" applyProtection="1">
      <alignment horizontal="center"/>
      <protection locked="0"/>
    </xf>
    <xf numFmtId="165" fontId="5" fillId="2" borderId="7" xfId="3" applyNumberFormat="1" applyFont="1" applyFill="1" applyBorder="1" applyAlignment="1">
      <alignment horizontal="right"/>
      <protection locked="0"/>
    </xf>
    <xf numFmtId="0" fontId="5" fillId="2" borderId="7" xfId="3" applyFont="1" applyFill="1" applyBorder="1" applyAlignment="1">
      <alignment horizontal="left" wrapText="1"/>
      <protection locked="0"/>
    </xf>
    <xf numFmtId="2" fontId="5" fillId="2" borderId="7" xfId="3" applyNumberFormat="1" applyFont="1" applyFill="1" applyBorder="1" applyAlignment="1">
      <alignment horizontal="right"/>
      <protection locked="0"/>
    </xf>
    <xf numFmtId="166" fontId="5" fillId="2" borderId="7" xfId="3" applyNumberFormat="1" applyFont="1" applyFill="1" applyBorder="1" applyAlignment="1">
      <alignment horizontal="right"/>
      <protection locked="0"/>
    </xf>
    <xf numFmtId="0" fontId="7" fillId="2" borderId="7" xfId="3" applyFill="1" applyBorder="1" applyAlignment="1">
      <alignment horizontal="left" vertical="top"/>
      <protection locked="0"/>
    </xf>
    <xf numFmtId="0" fontId="27" fillId="0" borderId="0" xfId="3" applyFont="1" applyFill="1" applyAlignment="1" applyProtection="1">
      <alignment vertical="center"/>
      <protection locked="0"/>
    </xf>
    <xf numFmtId="0" fontId="25" fillId="0" borderId="0" xfId="3" applyFont="1" applyFill="1" applyAlignment="1" applyProtection="1">
      <alignment horizontal="left" vertical="top"/>
      <protection locked="0"/>
    </xf>
    <xf numFmtId="0" fontId="6" fillId="0" borderId="0" xfId="2" applyFill="1" applyAlignment="1">
      <alignment vertical="top"/>
      <protection locked="0"/>
    </xf>
    <xf numFmtId="4" fontId="9" fillId="0" borderId="7" xfId="2" applyNumberFormat="1" applyFont="1" applyFill="1" applyBorder="1" applyAlignment="1" applyProtection="1">
      <alignment shrinkToFit="1"/>
    </xf>
    <xf numFmtId="4" fontId="9" fillId="0" borderId="7" xfId="2" applyNumberFormat="1" applyFont="1" applyFill="1" applyBorder="1" applyAlignment="1" applyProtection="1">
      <alignment shrinkToFit="1"/>
      <protection locked="0"/>
    </xf>
    <xf numFmtId="165" fontId="9" fillId="0" borderId="7" xfId="2" applyNumberFormat="1" applyFont="1" applyFill="1" applyBorder="1" applyAlignment="1" applyProtection="1">
      <alignment horizontal="right"/>
    </xf>
    <xf numFmtId="0" fontId="26" fillId="0" borderId="7" xfId="2" applyFont="1" applyFill="1" applyBorder="1" applyAlignment="1" applyProtection="1">
      <alignment horizontal="left" wrapText="1"/>
    </xf>
    <xf numFmtId="0" fontId="20" fillId="0" borderId="7" xfId="2" applyFont="1" applyFill="1" applyBorder="1" applyAlignment="1" applyProtection="1">
      <alignment horizontal="left" wrapText="1"/>
    </xf>
    <xf numFmtId="2" fontId="20" fillId="0" borderId="7" xfId="2" applyNumberFormat="1" applyFont="1" applyFill="1" applyBorder="1" applyAlignment="1" applyProtection="1">
      <alignment horizontal="right"/>
    </xf>
    <xf numFmtId="166" fontId="26" fillId="0" borderId="7" xfId="2" applyNumberFormat="1" applyFont="1" applyFill="1" applyBorder="1" applyAlignment="1" applyProtection="1">
      <alignment horizontal="right"/>
    </xf>
    <xf numFmtId="166" fontId="9" fillId="0" borderId="7" xfId="2" applyNumberFormat="1" applyFont="1" applyFill="1" applyBorder="1" applyAlignment="1" applyProtection="1">
      <alignment horizontal="right"/>
    </xf>
    <xf numFmtId="0" fontId="6" fillId="0" borderId="7" xfId="2" applyFill="1" applyBorder="1" applyAlignment="1" applyProtection="1">
      <alignment horizontal="left" vertical="top"/>
    </xf>
    <xf numFmtId="49" fontId="9" fillId="0" borderId="7" xfId="2" applyNumberFormat="1" applyFont="1" applyFill="1" applyBorder="1" applyAlignment="1" applyProtection="1">
      <alignment horizontal="left" wrapText="1"/>
    </xf>
    <xf numFmtId="0" fontId="9" fillId="0" borderId="7" xfId="2" applyFont="1" applyFill="1" applyBorder="1" applyAlignment="1" applyProtection="1">
      <alignment horizontal="left" wrapText="1"/>
    </xf>
    <xf numFmtId="2" fontId="26" fillId="0" borderId="7" xfId="2" applyNumberFormat="1" applyFont="1" applyFill="1" applyBorder="1" applyAlignment="1" applyProtection="1">
      <alignment horizontal="right"/>
    </xf>
    <xf numFmtId="2" fontId="20" fillId="0" borderId="7" xfId="2" applyNumberFormat="1" applyFont="1" applyFill="1" applyBorder="1" applyAlignment="1">
      <alignment horizontal="right"/>
      <protection locked="0"/>
    </xf>
    <xf numFmtId="166" fontId="5" fillId="0" borderId="7" xfId="2" applyNumberFormat="1" applyFont="1" applyFill="1" applyBorder="1" applyAlignment="1" applyProtection="1">
      <alignment horizontal="left"/>
      <protection locked="0"/>
    </xf>
    <xf numFmtId="0" fontId="36" fillId="0" borderId="7" xfId="2" applyFont="1" applyFill="1" applyBorder="1" applyAlignment="1" applyProtection="1">
      <alignment horizontal="right" vertical="center"/>
      <protection locked="0"/>
    </xf>
    <xf numFmtId="2" fontId="26" fillId="0" borderId="7" xfId="2" applyNumberFormat="1" applyFont="1" applyFill="1" applyBorder="1" applyAlignment="1" applyProtection="1">
      <alignment horizontal="right"/>
      <protection locked="0"/>
    </xf>
    <xf numFmtId="0" fontId="31" fillId="0" borderId="0" xfId="1" applyFont="1" applyFill="1" applyAlignment="1">
      <alignment horizontal="left" vertical="center"/>
      <protection locked="0"/>
    </xf>
    <xf numFmtId="165" fontId="24" fillId="0" borderId="7" xfId="2" applyNumberFormat="1" applyFont="1" applyFill="1" applyBorder="1" applyAlignment="1" applyProtection="1">
      <alignment horizontal="right"/>
      <protection locked="0"/>
    </xf>
    <xf numFmtId="2" fontId="24" fillId="3" borderId="7" xfId="2" applyNumberFormat="1" applyFont="1" applyFill="1" applyBorder="1" applyAlignment="1" applyProtection="1">
      <alignment horizontal="right"/>
      <protection locked="0"/>
    </xf>
    <xf numFmtId="2" fontId="42" fillId="0" borderId="7" xfId="2" applyNumberFormat="1" applyFont="1" applyFill="1" applyBorder="1" applyAlignment="1" applyProtection="1">
      <alignment horizontal="right"/>
      <protection locked="0"/>
    </xf>
    <xf numFmtId="49" fontId="20" fillId="0" borderId="7" xfId="2" applyNumberFormat="1" applyFont="1" applyFill="1" applyBorder="1" applyAlignment="1" applyProtection="1">
      <alignment horizontal="left" wrapText="1"/>
      <protection locked="0"/>
    </xf>
    <xf numFmtId="0" fontId="56" fillId="0" borderId="7" xfId="2" applyFont="1" applyFill="1" applyBorder="1" applyAlignment="1" applyProtection="1">
      <alignment vertical="top"/>
      <protection locked="0"/>
    </xf>
    <xf numFmtId="2" fontId="24" fillId="0" borderId="7" xfId="2" applyNumberFormat="1" applyFont="1" applyFill="1" applyBorder="1" applyAlignment="1" applyProtection="1">
      <alignment horizontal="right"/>
      <protection locked="0"/>
    </xf>
    <xf numFmtId="165" fontId="9" fillId="0" borderId="7" xfId="2" applyNumberFormat="1" applyFont="1" applyFill="1" applyBorder="1" applyAlignment="1">
      <alignment horizontal="right"/>
      <protection locked="0"/>
    </xf>
    <xf numFmtId="0" fontId="9" fillId="0" borderId="7" xfId="2" applyFont="1" applyFill="1" applyBorder="1" applyAlignment="1">
      <alignment horizontal="left" wrapText="1"/>
      <protection locked="0"/>
    </xf>
    <xf numFmtId="166" fontId="9" fillId="0" borderId="7" xfId="2" applyNumberFormat="1" applyFont="1" applyFill="1" applyBorder="1" applyAlignment="1">
      <alignment horizontal="center"/>
      <protection locked="0"/>
    </xf>
    <xf numFmtId="0" fontId="6" fillId="0" borderId="0" xfId="2" applyAlignment="1" applyProtection="1">
      <alignment vertical="top"/>
      <protection locked="0"/>
    </xf>
    <xf numFmtId="2" fontId="9" fillId="0" borderId="7" xfId="2" applyNumberFormat="1" applyFont="1" applyFill="1" applyBorder="1" applyAlignment="1">
      <alignment horizontal="right"/>
      <protection locked="0"/>
    </xf>
    <xf numFmtId="0" fontId="45" fillId="0" borderId="0" xfId="1" applyFont="1" applyFill="1" applyAlignment="1">
      <alignment horizontal="left" vertical="center"/>
      <protection locked="0"/>
    </xf>
    <xf numFmtId="0" fontId="58" fillId="0" borderId="0" xfId="1" applyFont="1" applyFill="1" applyAlignment="1">
      <alignment horizontal="left" vertical="top"/>
      <protection locked="0"/>
    </xf>
    <xf numFmtId="165" fontId="59" fillId="0" borderId="7" xfId="2" applyNumberFormat="1" applyFont="1" applyFill="1" applyBorder="1" applyAlignment="1">
      <alignment horizontal="right"/>
      <protection locked="0"/>
    </xf>
    <xf numFmtId="0" fontId="59" fillId="0" borderId="7" xfId="2" applyFont="1" applyFill="1" applyBorder="1" applyAlignment="1">
      <alignment horizontal="left" wrapText="1"/>
      <protection locked="0"/>
    </xf>
    <xf numFmtId="2" fontId="59" fillId="0" borderId="7" xfId="2" applyNumberFormat="1" applyFont="1" applyFill="1" applyBorder="1" applyAlignment="1">
      <alignment horizontal="right"/>
      <protection locked="0"/>
    </xf>
    <xf numFmtId="166" fontId="59" fillId="0" borderId="7" xfId="2" applyNumberFormat="1" applyFont="1" applyFill="1" applyBorder="1" applyAlignment="1">
      <alignment horizontal="right"/>
      <protection locked="0"/>
    </xf>
    <xf numFmtId="166" fontId="59" fillId="0" borderId="7" xfId="2" applyNumberFormat="1" applyFont="1" applyFill="1" applyBorder="1" applyAlignment="1" applyProtection="1">
      <alignment horizontal="center"/>
      <protection locked="0"/>
    </xf>
    <xf numFmtId="0" fontId="60" fillId="0" borderId="7" xfId="2" applyFont="1" applyFill="1" applyBorder="1" applyAlignment="1" applyProtection="1">
      <alignment horizontal="left" wrapText="1"/>
      <protection locked="0"/>
    </xf>
    <xf numFmtId="2" fontId="61" fillId="0" borderId="7" xfId="2" applyNumberFormat="1" applyFont="1" applyFill="1" applyBorder="1" applyAlignment="1">
      <alignment horizontal="right"/>
      <protection locked="0"/>
    </xf>
    <xf numFmtId="166" fontId="59" fillId="0" borderId="7" xfId="2" applyNumberFormat="1" applyFont="1" applyFill="1" applyBorder="1" applyAlignment="1">
      <alignment horizontal="center"/>
      <protection locked="0"/>
    </xf>
    <xf numFmtId="0" fontId="6" fillId="5" borderId="0" xfId="2" applyFill="1" applyAlignment="1">
      <alignment vertical="top"/>
      <protection locked="0"/>
    </xf>
    <xf numFmtId="0" fontId="27" fillId="0" borderId="0" xfId="1" applyFont="1" applyFill="1" applyAlignment="1">
      <alignment horizontal="left" vertical="center"/>
      <protection locked="0"/>
    </xf>
    <xf numFmtId="0" fontId="19" fillId="0" borderId="0" xfId="4" applyFill="1" applyAlignment="1" applyProtection="1">
      <alignment horizontal="left" vertical="top"/>
      <protection locked="0"/>
    </xf>
    <xf numFmtId="0" fontId="7" fillId="0" borderId="7" xfId="2" applyFont="1" applyFill="1" applyBorder="1" applyAlignment="1" applyProtection="1">
      <alignment horizontal="left" vertical="center"/>
      <protection locked="0"/>
    </xf>
    <xf numFmtId="4" fontId="9" fillId="0" borderId="7" xfId="2" applyNumberFormat="1" applyFont="1" applyFill="1" applyBorder="1" applyAlignment="1" applyProtection="1">
      <alignment horizontal="right"/>
      <protection locked="0"/>
    </xf>
    <xf numFmtId="4" fontId="20" fillId="0" borderId="7" xfId="2" applyNumberFormat="1" applyFont="1" applyFill="1" applyBorder="1" applyAlignment="1" applyProtection="1">
      <alignment horizontal="right"/>
      <protection locked="0"/>
    </xf>
    <xf numFmtId="4" fontId="25" fillId="0" borderId="0" xfId="0" applyNumberFormat="1" applyFont="1" applyFill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left" vertical="center"/>
      <protection locked="0"/>
    </xf>
    <xf numFmtId="0" fontId="25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/>
    <xf numFmtId="4" fontId="49" fillId="0" borderId="0" xfId="0" applyNumberFormat="1" applyFont="1" applyFill="1" applyAlignment="1" applyProtection="1">
      <alignment horizontal="center" vertical="center"/>
      <protection locked="0"/>
    </xf>
    <xf numFmtId="0" fontId="47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top"/>
      <protection locked="0"/>
    </xf>
    <xf numFmtId="168" fontId="17" fillId="0" borderId="0" xfId="0" applyNumberFormat="1" applyFont="1" applyFill="1" applyAlignment="1" applyProtection="1">
      <alignment vertical="center"/>
      <protection locked="0"/>
    </xf>
    <xf numFmtId="0" fontId="48" fillId="0" borderId="0" xfId="0" applyFont="1" applyFill="1" applyAlignment="1" applyProtection="1">
      <alignment vertical="center"/>
      <protection locked="0"/>
    </xf>
    <xf numFmtId="0" fontId="31" fillId="0" borderId="0" xfId="0" applyFont="1" applyFill="1" applyAlignment="1" applyProtection="1">
      <alignment horizontal="left" vertical="center"/>
      <protection locked="0"/>
    </xf>
    <xf numFmtId="0" fontId="47" fillId="0" borderId="0" xfId="0" applyFont="1" applyFill="1" applyAlignment="1" applyProtection="1">
      <alignment horizontal="left" vertical="center"/>
      <protection locked="0"/>
    </xf>
    <xf numFmtId="166" fontId="25" fillId="0" borderId="0" xfId="0" applyNumberFormat="1" applyFont="1" applyFill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0" fillId="0" borderId="15" xfId="0" applyFill="1" applyBorder="1" applyAlignment="1" applyProtection="1"/>
    <xf numFmtId="0" fontId="0" fillId="0" borderId="0" xfId="0" applyFill="1" applyBorder="1" applyAlignment="1" applyProtection="1"/>
    <xf numFmtId="0" fontId="2" fillId="0" borderId="0" xfId="0" applyFont="1" applyFill="1" applyAlignment="1" applyProtection="1"/>
    <xf numFmtId="0" fontId="7" fillId="0" borderId="15" xfId="0" applyFont="1" applyFill="1" applyBorder="1" applyAlignment="1" applyProtection="1">
      <alignment horizontal="left" vertical="top"/>
      <protection locked="0"/>
    </xf>
    <xf numFmtId="0" fontId="41" fillId="0" borderId="0" xfId="0" applyFont="1" applyFill="1" applyAlignment="1" applyProtection="1">
      <alignment horizontal="left" vertical="top"/>
      <protection locked="0"/>
    </xf>
    <xf numFmtId="0" fontId="50" fillId="0" borderId="0" xfId="0" applyFont="1" applyFill="1" applyAlignment="1" applyProtection="1">
      <alignment horizontal="left" vertical="top"/>
      <protection locked="0"/>
    </xf>
    <xf numFmtId="0" fontId="51" fillId="0" borderId="0" xfId="0" applyFont="1" applyFill="1" applyAlignment="1" applyProtection="1">
      <alignment horizontal="right" vertical="center"/>
      <protection locked="0"/>
    </xf>
    <xf numFmtId="0" fontId="50" fillId="0" borderId="0" xfId="0" applyFont="1" applyFill="1" applyAlignment="1" applyProtection="1">
      <alignment vertical="top"/>
      <protection locked="0"/>
    </xf>
    <xf numFmtId="168" fontId="52" fillId="0" borderId="0" xfId="0" applyNumberFormat="1" applyFont="1" applyFill="1" applyAlignment="1" applyProtection="1">
      <alignment vertical="center"/>
      <protection locked="0"/>
    </xf>
    <xf numFmtId="0" fontId="53" fillId="0" borderId="0" xfId="0" applyFont="1" applyFill="1" applyAlignment="1" applyProtection="1">
      <alignment vertical="center"/>
      <protection locked="0"/>
    </xf>
    <xf numFmtId="4" fontId="51" fillId="0" borderId="0" xfId="0" applyNumberFormat="1" applyFont="1" applyFill="1" applyAlignment="1" applyProtection="1">
      <alignment horizontal="center" vertical="center"/>
      <protection locked="0"/>
    </xf>
    <xf numFmtId="0" fontId="50" fillId="0" borderId="0" xfId="0" applyFont="1" applyFill="1" applyAlignment="1" applyProtection="1"/>
    <xf numFmtId="0" fontId="54" fillId="0" borderId="0" xfId="0" applyFont="1" applyFill="1" applyAlignment="1" applyProtection="1">
      <alignment horizontal="left" vertical="top"/>
      <protection locked="0"/>
    </xf>
    <xf numFmtId="0" fontId="55" fillId="0" borderId="0" xfId="0" applyFont="1" applyFill="1" applyAlignment="1" applyProtection="1">
      <alignment horizontal="left" vertical="top"/>
      <protection locked="0"/>
    </xf>
    <xf numFmtId="0" fontId="45" fillId="0" borderId="0" xfId="0" applyFont="1" applyFill="1" applyAlignment="1" applyProtection="1">
      <alignment horizontal="left" vertical="center"/>
    </xf>
    <xf numFmtId="0" fontId="45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/>
    <xf numFmtId="0" fontId="41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top"/>
      <protection locked="0"/>
    </xf>
    <xf numFmtId="0" fontId="57" fillId="0" borderId="0" xfId="0" applyFont="1" applyFill="1" applyAlignment="1" applyProtection="1">
      <alignment horizontal="left" vertical="center"/>
      <protection locked="0"/>
    </xf>
    <xf numFmtId="0" fontId="57" fillId="0" borderId="0" xfId="0" applyFont="1" applyFill="1" applyAlignment="1" applyProtection="1">
      <alignment vertical="center"/>
      <protection locked="0"/>
    </xf>
    <xf numFmtId="0" fontId="57" fillId="0" borderId="0" xfId="0" applyFont="1" applyFill="1" applyAlignment="1" applyProtection="1">
      <alignment vertical="top"/>
      <protection locked="0"/>
    </xf>
    <xf numFmtId="0" fontId="45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2" fontId="49" fillId="0" borderId="0" xfId="0" applyNumberFormat="1" applyFont="1" applyFill="1" applyAlignment="1" applyProtection="1">
      <alignment horizontal="left" vertical="center"/>
      <protection locked="0"/>
    </xf>
    <xf numFmtId="4" fontId="20" fillId="0" borderId="7" xfId="0" applyNumberFormat="1" applyFont="1" applyFill="1" applyBorder="1" applyAlignment="1" applyProtection="1">
      <alignment horizontal="right"/>
      <protection locked="0"/>
    </xf>
    <xf numFmtId="166" fontId="9" fillId="0" borderId="7" xfId="2" applyNumberFormat="1" applyFont="1" applyFill="1" applyBorder="1" applyAlignment="1">
      <alignment horizontal="right" vertical="center"/>
      <protection locked="0"/>
    </xf>
    <xf numFmtId="166" fontId="42" fillId="0" borderId="7" xfId="2" applyNumberFormat="1" applyFont="1" applyFill="1" applyBorder="1" applyAlignment="1">
      <alignment horizontal="center" vertical="center"/>
      <protection locked="0"/>
    </xf>
    <xf numFmtId="1" fontId="9" fillId="0" borderId="7" xfId="0" applyNumberFormat="1" applyFont="1" applyFill="1" applyBorder="1" applyAlignment="1" applyProtection="1">
      <alignment horizontal="right"/>
      <protection locked="0"/>
    </xf>
    <xf numFmtId="0" fontId="9" fillId="0" borderId="7" xfId="0" applyFont="1" applyFill="1" applyBorder="1" applyAlignment="1" applyProtection="1">
      <alignment horizontal="left" wrapText="1"/>
      <protection locked="0"/>
    </xf>
    <xf numFmtId="2" fontId="9" fillId="0" borderId="7" xfId="0" applyNumberFormat="1" applyFont="1" applyFill="1" applyBorder="1" applyAlignment="1" applyProtection="1">
      <alignment horizontal="right"/>
      <protection locked="0"/>
    </xf>
    <xf numFmtId="166" fontId="9" fillId="0" borderId="7" xfId="0" applyNumberFormat="1" applyFont="1" applyFill="1" applyBorder="1" applyAlignment="1" applyProtection="1">
      <alignment horizontal="right"/>
    </xf>
    <xf numFmtId="4" fontId="9" fillId="0" borderId="7" xfId="0" applyNumberFormat="1" applyFont="1" applyFill="1" applyBorder="1" applyAlignment="1" applyProtection="1">
      <alignment horizontal="right"/>
      <protection locked="0"/>
    </xf>
    <xf numFmtId="39" fontId="9" fillId="0" borderId="7" xfId="0" applyNumberFormat="1" applyFont="1" applyFill="1" applyBorder="1" applyAlignment="1" applyProtection="1">
      <alignment horizontal="center"/>
      <protection locked="0"/>
    </xf>
    <xf numFmtId="37" fontId="5" fillId="0" borderId="7" xfId="0" applyNumberFormat="1" applyFont="1" applyFill="1" applyBorder="1" applyAlignment="1" applyProtection="1">
      <alignment horizontal="right"/>
      <protection locked="0"/>
    </xf>
    <xf numFmtId="49" fontId="5" fillId="0" borderId="7" xfId="0" applyNumberFormat="1" applyFont="1" applyFill="1" applyBorder="1" applyAlignment="1" applyProtection="1">
      <alignment horizontal="left" wrapText="1"/>
      <protection locked="0"/>
    </xf>
    <xf numFmtId="0" fontId="20" fillId="0" borderId="7" xfId="0" applyFont="1" applyFill="1" applyBorder="1" applyAlignment="1" applyProtection="1">
      <alignment horizontal="left" wrapText="1"/>
      <protection locked="0"/>
    </xf>
    <xf numFmtId="2" fontId="20" fillId="0" borderId="7" xfId="0" applyNumberFormat="1" applyFont="1" applyFill="1" applyBorder="1" applyAlignment="1" applyProtection="1">
      <alignment horizontal="right"/>
      <protection locked="0"/>
    </xf>
    <xf numFmtId="39" fontId="5" fillId="0" borderId="7" xfId="0" applyNumberFormat="1" applyFont="1" applyFill="1" applyBorder="1" applyAlignment="1" applyProtection="1">
      <alignment horizontal="right"/>
      <protection locked="0"/>
    </xf>
    <xf numFmtId="0" fontId="0" fillId="0" borderId="7" xfId="0" applyFill="1" applyBorder="1" applyAlignment="1" applyProtection="1">
      <alignment horizontal="left" vertical="top"/>
      <protection locked="0"/>
    </xf>
    <xf numFmtId="0" fontId="44" fillId="0" borderId="0" xfId="0" applyFont="1" applyFill="1" applyAlignment="1" applyProtection="1">
      <alignment horizontal="left" vertical="center"/>
      <protection locked="0"/>
    </xf>
    <xf numFmtId="0" fontId="40" fillId="0" borderId="0" xfId="0" applyFont="1" applyFill="1" applyAlignment="1" applyProtection="1">
      <alignment horizontal="left" vertical="center"/>
      <protection locked="0"/>
    </xf>
    <xf numFmtId="0" fontId="64" fillId="0" borderId="0" xfId="0" applyFont="1" applyFill="1" applyAlignment="1" applyProtection="1">
      <alignment horizontal="left" vertical="top"/>
      <protection locked="0"/>
    </xf>
    <xf numFmtId="3" fontId="9" fillId="0" borderId="7" xfId="0" applyNumberFormat="1" applyFont="1" applyFill="1" applyBorder="1" applyAlignment="1" applyProtection="1">
      <alignment horizontal="right"/>
      <protection locked="0"/>
    </xf>
    <xf numFmtId="49" fontId="9" fillId="0" borderId="7" xfId="0" applyNumberFormat="1" applyFont="1" applyFill="1" applyBorder="1" applyAlignment="1" applyProtection="1">
      <alignment horizontal="left" wrapText="1"/>
      <protection locked="0"/>
    </xf>
    <xf numFmtId="0" fontId="0" fillId="0" borderId="7" xfId="0" applyFill="1" applyBorder="1" applyAlignment="1" applyProtection="1">
      <alignment vertical="top"/>
      <protection locked="0"/>
    </xf>
    <xf numFmtId="0" fontId="43" fillId="0" borderId="0" xfId="0" applyFont="1" applyFill="1" applyAlignment="1" applyProtection="1">
      <alignment horizontal="left" vertical="center"/>
      <protection locked="0"/>
    </xf>
    <xf numFmtId="0" fontId="9" fillId="0" borderId="7" xfId="0" applyNumberFormat="1" applyFont="1" applyFill="1" applyBorder="1" applyAlignment="1" applyProtection="1">
      <alignment horizontal="left" wrapText="1"/>
    </xf>
    <xf numFmtId="2" fontId="24" fillId="0" borderId="7" xfId="0" applyNumberFormat="1" applyFont="1" applyFill="1" applyBorder="1" applyAlignment="1" applyProtection="1">
      <alignment horizontal="right" wrapText="1"/>
      <protection locked="0"/>
    </xf>
    <xf numFmtId="0" fontId="46" fillId="0" borderId="0" xfId="0" applyFont="1" applyFill="1" applyAlignment="1" applyProtection="1">
      <alignment horizontal="left" vertical="center"/>
      <protection locked="0"/>
    </xf>
    <xf numFmtId="0" fontId="58" fillId="0" borderId="0" xfId="1" applyFont="1" applyFill="1" applyAlignment="1">
      <alignment horizontal="left" vertical="center"/>
      <protection locked="0"/>
    </xf>
    <xf numFmtId="0" fontId="24" fillId="0" borderId="7" xfId="0" applyFont="1" applyFill="1" applyBorder="1" applyAlignment="1" applyProtection="1">
      <alignment horizontal="left" wrapText="1"/>
      <protection locked="0"/>
    </xf>
    <xf numFmtId="2" fontId="9" fillId="0" borderId="0" xfId="0" applyNumberFormat="1" applyFont="1" applyFill="1" applyBorder="1" applyAlignment="1" applyProtection="1">
      <alignment horizontal="right"/>
      <protection locked="0"/>
    </xf>
    <xf numFmtId="166" fontId="9" fillId="0" borderId="7" xfId="0" applyNumberFormat="1" applyFont="1" applyFill="1" applyBorder="1" applyAlignment="1" applyProtection="1">
      <alignment horizontal="center"/>
      <protection locked="0"/>
    </xf>
    <xf numFmtId="0" fontId="29" fillId="0" borderId="0" xfId="8" applyFont="1" applyFill="1" applyAlignment="1">
      <alignment horizontal="left" vertical="top"/>
      <protection locked="0"/>
    </xf>
    <xf numFmtId="0" fontId="0" fillId="0" borderId="0" xfId="0" applyFill="1" applyAlignment="1" applyProtection="1">
      <alignment horizontal="right" vertical="center"/>
      <protection locked="0"/>
    </xf>
    <xf numFmtId="0" fontId="50" fillId="0" borderId="0" xfId="0" applyFont="1" applyFill="1" applyAlignment="1" applyProtection="1">
      <alignment horizontal="right" vertical="top"/>
      <protection locked="0"/>
    </xf>
    <xf numFmtId="0" fontId="55" fillId="0" borderId="0" xfId="0" applyFont="1" applyFill="1" applyAlignment="1" applyProtection="1">
      <alignment horizontal="right" vertical="top"/>
      <protection locked="0"/>
    </xf>
    <xf numFmtId="0" fontId="55" fillId="0" borderId="0" xfId="0" applyFont="1" applyFill="1" applyAlignment="1" applyProtection="1"/>
    <xf numFmtId="0" fontId="57" fillId="0" borderId="0" xfId="0" applyFont="1" applyFill="1" applyAlignment="1" applyProtection="1">
      <alignment horizontal="right" vertical="center"/>
      <protection locked="0"/>
    </xf>
    <xf numFmtId="0" fontId="54" fillId="0" borderId="0" xfId="0" applyFont="1" applyFill="1" applyAlignment="1" applyProtection="1">
      <alignment horizontal="left" vertical="center"/>
      <protection locked="0"/>
    </xf>
    <xf numFmtId="0" fontId="28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Fill="1" applyAlignment="1" applyProtection="1">
      <alignment horizontal="left" vertical="top"/>
      <protection locked="0"/>
    </xf>
    <xf numFmtId="0" fontId="57" fillId="0" borderId="0" xfId="0" applyFont="1" applyFill="1" applyAlignment="1" applyProtection="1">
      <alignment horizontal="left" vertical="top"/>
      <protection locked="0"/>
    </xf>
    <xf numFmtId="0" fontId="62" fillId="0" borderId="0" xfId="0" applyFont="1" applyFill="1" applyAlignment="1" applyProtection="1">
      <alignment horizontal="left" vertical="center"/>
      <protection locked="0"/>
    </xf>
    <xf numFmtId="0" fontId="63" fillId="0" borderId="0" xfId="0" applyFont="1" applyFill="1" applyAlignment="1" applyProtection="1">
      <alignment horizontal="left" vertical="top"/>
      <protection locked="0"/>
    </xf>
    <xf numFmtId="168" fontId="0" fillId="0" borderId="0" xfId="0" applyNumberFormat="1" applyFill="1" applyAlignment="1" applyProtection="1">
      <alignment horizontal="left" vertical="top"/>
      <protection locked="0"/>
    </xf>
    <xf numFmtId="0" fontId="2" fillId="0" borderId="0" xfId="1" applyFill="1" applyAlignment="1">
      <alignment horizontal="right" vertical="center"/>
      <protection locked="0"/>
    </xf>
    <xf numFmtId="0" fontId="58" fillId="0" borderId="0" xfId="1" applyFont="1" applyFill="1" applyAlignment="1">
      <alignment horizontal="right" vertical="center"/>
      <protection locked="0"/>
    </xf>
    <xf numFmtId="165" fontId="9" fillId="0" borderId="7" xfId="0" applyNumberFormat="1" applyFont="1" applyFill="1" applyBorder="1" applyAlignment="1" applyProtection="1">
      <alignment horizontal="right"/>
      <protection locked="0"/>
    </xf>
    <xf numFmtId="166" fontId="9" fillId="0" borderId="7" xfId="0" applyNumberFormat="1" applyFont="1" applyFill="1" applyBorder="1" applyAlignment="1" applyProtection="1">
      <alignment horizontal="right"/>
      <protection locked="0"/>
    </xf>
    <xf numFmtId="2" fontId="9" fillId="0" borderId="7" xfId="0" applyNumberFormat="1" applyFont="1" applyFill="1" applyBorder="1" applyAlignment="1" applyProtection="1">
      <protection locked="0"/>
    </xf>
    <xf numFmtId="0" fontId="65" fillId="0" borderId="0" xfId="1" applyFont="1" applyFill="1" applyAlignment="1">
      <alignment horizontal="left" vertical="center"/>
      <protection locked="0"/>
    </xf>
    <xf numFmtId="0" fontId="66" fillId="0" borderId="0" xfId="0" applyFont="1" applyFill="1" applyAlignment="1" applyProtection="1">
      <alignment horizontal="left" vertical="center"/>
      <protection locked="0"/>
    </xf>
    <xf numFmtId="0" fontId="66" fillId="0" borderId="0" xfId="0" applyFont="1" applyFill="1" applyAlignment="1" applyProtection="1">
      <alignment horizontal="left" vertical="top"/>
      <protection locked="0"/>
    </xf>
    <xf numFmtId="0" fontId="24" fillId="0" borderId="7" xfId="2" applyNumberFormat="1" applyFont="1" applyFill="1" applyBorder="1" applyAlignment="1" applyProtection="1">
      <alignment horizontal="left" wrapText="1"/>
    </xf>
    <xf numFmtId="0" fontId="5" fillId="0" borderId="0" xfId="1" applyFont="1" applyFill="1" applyAlignment="1" applyProtection="1">
      <alignment horizontal="left" vertical="center" wrapText="1"/>
    </xf>
    <xf numFmtId="0" fontId="6" fillId="0" borderId="0" xfId="2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7" fillId="0" borderId="0" xfId="3" applyFill="1" applyAlignment="1" applyProtection="1">
      <alignment horizontal="left" wrapText="1"/>
      <protection locked="0"/>
    </xf>
    <xf numFmtId="0" fontId="38" fillId="0" borderId="0" xfId="10" applyFont="1" applyFill="1" applyAlignment="1">
      <alignment vertical="center" wrapText="1"/>
    </xf>
    <xf numFmtId="0" fontId="2" fillId="0" borderId="0" xfId="3" applyFont="1" applyFill="1" applyAlignment="1" applyProtection="1">
      <alignment vertical="center" wrapText="1"/>
      <protection locked="0"/>
    </xf>
    <xf numFmtId="165" fontId="5" fillId="0" borderId="10" xfId="3" applyNumberFormat="1" applyFont="1" applyBorder="1" applyAlignment="1" applyProtection="1">
      <alignment horizontal="center"/>
      <protection locked="0"/>
    </xf>
    <xf numFmtId="0" fontId="8" fillId="0" borderId="11" xfId="3" applyFont="1" applyBorder="1" applyAlignment="1" applyProtection="1">
      <alignment horizontal="center"/>
      <protection locked="0"/>
    </xf>
    <xf numFmtId="0" fontId="8" fillId="0" borderId="12" xfId="3" applyFont="1" applyBorder="1" applyAlignment="1" applyProtection="1">
      <alignment horizontal="center"/>
      <protection locked="0"/>
    </xf>
    <xf numFmtId="0" fontId="7" fillId="0" borderId="0" xfId="3" applyFill="1" applyAlignment="1" applyProtection="1">
      <alignment vertical="center" wrapText="1"/>
      <protection locked="0"/>
    </xf>
    <xf numFmtId="0" fontId="2" fillId="0" borderId="0" xfId="1" applyFill="1" applyAlignment="1">
      <alignment vertical="center" wrapText="1"/>
      <protection locked="0"/>
    </xf>
  </cellXfs>
  <cellStyles count="11">
    <cellStyle name="Hypertextový odkaz" xfId="4" builtinId="8"/>
    <cellStyle name="Normální" xfId="0" builtinId="0"/>
    <cellStyle name="Normální 12 2" xfId="5"/>
    <cellStyle name="normální 13" xfId="3"/>
    <cellStyle name="normální 14" xfId="9"/>
    <cellStyle name="Normální 2" xfId="1"/>
    <cellStyle name="Normální 3" xfId="2"/>
    <cellStyle name="Normální 7" xfId="8"/>
    <cellStyle name="normální 9" xfId="6"/>
    <cellStyle name="normální 9 2" xfId="7"/>
    <cellStyle name="normální_POL.XLS" xfId="1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70%20Nemocnice%20Frydek-Mistek\470-02%20Stav%20upravy%20ocni%20a%20ORL\4%20-%20PD\5%20-%20DSP+DPS\O&#268;N&#205;%20-%20A%20-%201.NP\ROZPOCET\ROZPOCET-EXCEL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%20z%20S\568%20-%20Reko%20objektu%20PdF%20MU%20Brno\2020-12-11%20ROZPOCET%20pro%20DPS\03%20-%20Rekonstrukce%20kancelari%20Katedry%20psychologie%202.NP\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21"/>
  <sheetViews>
    <sheetView tabSelected="1" workbookViewId="0"/>
  </sheetViews>
  <sheetFormatPr defaultRowHeight="10.5"/>
  <cols>
    <col min="1" max="1" width="11.7109375" style="4" customWidth="1"/>
    <col min="2" max="2" width="53.7109375" style="4" customWidth="1"/>
    <col min="3" max="3" width="15.7109375" style="4" customWidth="1"/>
    <col min="4" max="256" width="9.140625" style="4"/>
    <col min="257" max="257" width="11.7109375" style="4" customWidth="1"/>
    <col min="258" max="258" width="53.7109375" style="4" customWidth="1"/>
    <col min="259" max="259" width="15.7109375" style="4" customWidth="1"/>
    <col min="260" max="512" width="9.140625" style="4"/>
    <col min="513" max="513" width="11.7109375" style="4" customWidth="1"/>
    <col min="514" max="514" width="53.7109375" style="4" customWidth="1"/>
    <col min="515" max="515" width="15.7109375" style="4" customWidth="1"/>
    <col min="516" max="768" width="9.140625" style="4"/>
    <col min="769" max="769" width="11.7109375" style="4" customWidth="1"/>
    <col min="770" max="770" width="53.7109375" style="4" customWidth="1"/>
    <col min="771" max="771" width="15.7109375" style="4" customWidth="1"/>
    <col min="772" max="1024" width="9.140625" style="4"/>
    <col min="1025" max="1025" width="11.7109375" style="4" customWidth="1"/>
    <col min="1026" max="1026" width="53.7109375" style="4" customWidth="1"/>
    <col min="1027" max="1027" width="15.7109375" style="4" customWidth="1"/>
    <col min="1028" max="1280" width="9.140625" style="4"/>
    <col min="1281" max="1281" width="11.7109375" style="4" customWidth="1"/>
    <col min="1282" max="1282" width="53.7109375" style="4" customWidth="1"/>
    <col min="1283" max="1283" width="15.7109375" style="4" customWidth="1"/>
    <col min="1284" max="1536" width="9.140625" style="4"/>
    <col min="1537" max="1537" width="11.7109375" style="4" customWidth="1"/>
    <col min="1538" max="1538" width="53.7109375" style="4" customWidth="1"/>
    <col min="1539" max="1539" width="15.7109375" style="4" customWidth="1"/>
    <col min="1540" max="1792" width="9.140625" style="4"/>
    <col min="1793" max="1793" width="11.7109375" style="4" customWidth="1"/>
    <col min="1794" max="1794" width="53.7109375" style="4" customWidth="1"/>
    <col min="1795" max="1795" width="15.7109375" style="4" customWidth="1"/>
    <col min="1796" max="2048" width="9.140625" style="4"/>
    <col min="2049" max="2049" width="11.7109375" style="4" customWidth="1"/>
    <col min="2050" max="2050" width="53.7109375" style="4" customWidth="1"/>
    <col min="2051" max="2051" width="15.7109375" style="4" customWidth="1"/>
    <col min="2052" max="2304" width="9.140625" style="4"/>
    <col min="2305" max="2305" width="11.7109375" style="4" customWidth="1"/>
    <col min="2306" max="2306" width="53.7109375" style="4" customWidth="1"/>
    <col min="2307" max="2307" width="15.7109375" style="4" customWidth="1"/>
    <col min="2308" max="2560" width="9.140625" style="4"/>
    <col min="2561" max="2561" width="11.7109375" style="4" customWidth="1"/>
    <col min="2562" max="2562" width="53.7109375" style="4" customWidth="1"/>
    <col min="2563" max="2563" width="15.7109375" style="4" customWidth="1"/>
    <col min="2564" max="2816" width="9.140625" style="4"/>
    <col min="2817" max="2817" width="11.7109375" style="4" customWidth="1"/>
    <col min="2818" max="2818" width="53.7109375" style="4" customWidth="1"/>
    <col min="2819" max="2819" width="15.7109375" style="4" customWidth="1"/>
    <col min="2820" max="3072" width="9.140625" style="4"/>
    <col min="3073" max="3073" width="11.7109375" style="4" customWidth="1"/>
    <col min="3074" max="3074" width="53.7109375" style="4" customWidth="1"/>
    <col min="3075" max="3075" width="15.7109375" style="4" customWidth="1"/>
    <col min="3076" max="3328" width="9.140625" style="4"/>
    <col min="3329" max="3329" width="11.7109375" style="4" customWidth="1"/>
    <col min="3330" max="3330" width="53.7109375" style="4" customWidth="1"/>
    <col min="3331" max="3331" width="15.7109375" style="4" customWidth="1"/>
    <col min="3332" max="3584" width="9.140625" style="4"/>
    <col min="3585" max="3585" width="11.7109375" style="4" customWidth="1"/>
    <col min="3586" max="3586" width="53.7109375" style="4" customWidth="1"/>
    <col min="3587" max="3587" width="15.7109375" style="4" customWidth="1"/>
    <col min="3588" max="3840" width="9.140625" style="4"/>
    <col min="3841" max="3841" width="11.7109375" style="4" customWidth="1"/>
    <col min="3842" max="3842" width="53.7109375" style="4" customWidth="1"/>
    <col min="3843" max="3843" width="15.7109375" style="4" customWidth="1"/>
    <col min="3844" max="4096" width="9.140625" style="4"/>
    <col min="4097" max="4097" width="11.7109375" style="4" customWidth="1"/>
    <col min="4098" max="4098" width="53.7109375" style="4" customWidth="1"/>
    <col min="4099" max="4099" width="15.7109375" style="4" customWidth="1"/>
    <col min="4100" max="4352" width="9.140625" style="4"/>
    <col min="4353" max="4353" width="11.7109375" style="4" customWidth="1"/>
    <col min="4354" max="4354" width="53.7109375" style="4" customWidth="1"/>
    <col min="4355" max="4355" width="15.7109375" style="4" customWidth="1"/>
    <col min="4356" max="4608" width="9.140625" style="4"/>
    <col min="4609" max="4609" width="11.7109375" style="4" customWidth="1"/>
    <col min="4610" max="4610" width="53.7109375" style="4" customWidth="1"/>
    <col min="4611" max="4611" width="15.7109375" style="4" customWidth="1"/>
    <col min="4612" max="4864" width="9.140625" style="4"/>
    <col min="4865" max="4865" width="11.7109375" style="4" customWidth="1"/>
    <col min="4866" max="4866" width="53.7109375" style="4" customWidth="1"/>
    <col min="4867" max="4867" width="15.7109375" style="4" customWidth="1"/>
    <col min="4868" max="5120" width="9.140625" style="4"/>
    <col min="5121" max="5121" width="11.7109375" style="4" customWidth="1"/>
    <col min="5122" max="5122" width="53.7109375" style="4" customWidth="1"/>
    <col min="5123" max="5123" width="15.7109375" style="4" customWidth="1"/>
    <col min="5124" max="5376" width="9.140625" style="4"/>
    <col min="5377" max="5377" width="11.7109375" style="4" customWidth="1"/>
    <col min="5378" max="5378" width="53.7109375" style="4" customWidth="1"/>
    <col min="5379" max="5379" width="15.7109375" style="4" customWidth="1"/>
    <col min="5380" max="5632" width="9.140625" style="4"/>
    <col min="5633" max="5633" width="11.7109375" style="4" customWidth="1"/>
    <col min="5634" max="5634" width="53.7109375" style="4" customWidth="1"/>
    <col min="5635" max="5635" width="15.7109375" style="4" customWidth="1"/>
    <col min="5636" max="5888" width="9.140625" style="4"/>
    <col min="5889" max="5889" width="11.7109375" style="4" customWidth="1"/>
    <col min="5890" max="5890" width="53.7109375" style="4" customWidth="1"/>
    <col min="5891" max="5891" width="15.7109375" style="4" customWidth="1"/>
    <col min="5892" max="6144" width="9.140625" style="4"/>
    <col min="6145" max="6145" width="11.7109375" style="4" customWidth="1"/>
    <col min="6146" max="6146" width="53.7109375" style="4" customWidth="1"/>
    <col min="6147" max="6147" width="15.7109375" style="4" customWidth="1"/>
    <col min="6148" max="6400" width="9.140625" style="4"/>
    <col min="6401" max="6401" width="11.7109375" style="4" customWidth="1"/>
    <col min="6402" max="6402" width="53.7109375" style="4" customWidth="1"/>
    <col min="6403" max="6403" width="15.7109375" style="4" customWidth="1"/>
    <col min="6404" max="6656" width="9.140625" style="4"/>
    <col min="6657" max="6657" width="11.7109375" style="4" customWidth="1"/>
    <col min="6658" max="6658" width="53.7109375" style="4" customWidth="1"/>
    <col min="6659" max="6659" width="15.7109375" style="4" customWidth="1"/>
    <col min="6660" max="6912" width="9.140625" style="4"/>
    <col min="6913" max="6913" width="11.7109375" style="4" customWidth="1"/>
    <col min="6914" max="6914" width="53.7109375" style="4" customWidth="1"/>
    <col min="6915" max="6915" width="15.7109375" style="4" customWidth="1"/>
    <col min="6916" max="7168" width="9.140625" style="4"/>
    <col min="7169" max="7169" width="11.7109375" style="4" customWidth="1"/>
    <col min="7170" max="7170" width="53.7109375" style="4" customWidth="1"/>
    <col min="7171" max="7171" width="15.7109375" style="4" customWidth="1"/>
    <col min="7172" max="7424" width="9.140625" style="4"/>
    <col min="7425" max="7425" width="11.7109375" style="4" customWidth="1"/>
    <col min="7426" max="7426" width="53.7109375" style="4" customWidth="1"/>
    <col min="7427" max="7427" width="15.7109375" style="4" customWidth="1"/>
    <col min="7428" max="7680" width="9.140625" style="4"/>
    <col min="7681" max="7681" width="11.7109375" style="4" customWidth="1"/>
    <col min="7682" max="7682" width="53.7109375" style="4" customWidth="1"/>
    <col min="7683" max="7683" width="15.7109375" style="4" customWidth="1"/>
    <col min="7684" max="7936" width="9.140625" style="4"/>
    <col min="7937" max="7937" width="11.7109375" style="4" customWidth="1"/>
    <col min="7938" max="7938" width="53.7109375" style="4" customWidth="1"/>
    <col min="7939" max="7939" width="15.7109375" style="4" customWidth="1"/>
    <col min="7940" max="8192" width="9.140625" style="4"/>
    <col min="8193" max="8193" width="11.7109375" style="4" customWidth="1"/>
    <col min="8194" max="8194" width="53.7109375" style="4" customWidth="1"/>
    <col min="8195" max="8195" width="15.7109375" style="4" customWidth="1"/>
    <col min="8196" max="8448" width="9.140625" style="4"/>
    <col min="8449" max="8449" width="11.7109375" style="4" customWidth="1"/>
    <col min="8450" max="8450" width="53.7109375" style="4" customWidth="1"/>
    <col min="8451" max="8451" width="15.7109375" style="4" customWidth="1"/>
    <col min="8452" max="8704" width="9.140625" style="4"/>
    <col min="8705" max="8705" width="11.7109375" style="4" customWidth="1"/>
    <col min="8706" max="8706" width="53.7109375" style="4" customWidth="1"/>
    <col min="8707" max="8707" width="15.7109375" style="4" customWidth="1"/>
    <col min="8708" max="8960" width="9.140625" style="4"/>
    <col min="8961" max="8961" width="11.7109375" style="4" customWidth="1"/>
    <col min="8962" max="8962" width="53.7109375" style="4" customWidth="1"/>
    <col min="8963" max="8963" width="15.7109375" style="4" customWidth="1"/>
    <col min="8964" max="9216" width="9.140625" style="4"/>
    <col min="9217" max="9217" width="11.7109375" style="4" customWidth="1"/>
    <col min="9218" max="9218" width="53.7109375" style="4" customWidth="1"/>
    <col min="9219" max="9219" width="15.7109375" style="4" customWidth="1"/>
    <col min="9220" max="9472" width="9.140625" style="4"/>
    <col min="9473" max="9473" width="11.7109375" style="4" customWidth="1"/>
    <col min="9474" max="9474" width="53.7109375" style="4" customWidth="1"/>
    <col min="9475" max="9475" width="15.7109375" style="4" customWidth="1"/>
    <col min="9476" max="9728" width="9.140625" style="4"/>
    <col min="9729" max="9729" width="11.7109375" style="4" customWidth="1"/>
    <col min="9730" max="9730" width="53.7109375" style="4" customWidth="1"/>
    <col min="9731" max="9731" width="15.7109375" style="4" customWidth="1"/>
    <col min="9732" max="9984" width="9.140625" style="4"/>
    <col min="9985" max="9985" width="11.7109375" style="4" customWidth="1"/>
    <col min="9986" max="9986" width="53.7109375" style="4" customWidth="1"/>
    <col min="9987" max="9987" width="15.7109375" style="4" customWidth="1"/>
    <col min="9988" max="10240" width="9.140625" style="4"/>
    <col min="10241" max="10241" width="11.7109375" style="4" customWidth="1"/>
    <col min="10242" max="10242" width="53.7109375" style="4" customWidth="1"/>
    <col min="10243" max="10243" width="15.7109375" style="4" customWidth="1"/>
    <col min="10244" max="10496" width="9.140625" style="4"/>
    <col min="10497" max="10497" width="11.7109375" style="4" customWidth="1"/>
    <col min="10498" max="10498" width="53.7109375" style="4" customWidth="1"/>
    <col min="10499" max="10499" width="15.7109375" style="4" customWidth="1"/>
    <col min="10500" max="10752" width="9.140625" style="4"/>
    <col min="10753" max="10753" width="11.7109375" style="4" customWidth="1"/>
    <col min="10754" max="10754" width="53.7109375" style="4" customWidth="1"/>
    <col min="10755" max="10755" width="15.7109375" style="4" customWidth="1"/>
    <col min="10756" max="11008" width="9.140625" style="4"/>
    <col min="11009" max="11009" width="11.7109375" style="4" customWidth="1"/>
    <col min="11010" max="11010" width="53.7109375" style="4" customWidth="1"/>
    <col min="11011" max="11011" width="15.7109375" style="4" customWidth="1"/>
    <col min="11012" max="11264" width="9.140625" style="4"/>
    <col min="11265" max="11265" width="11.7109375" style="4" customWidth="1"/>
    <col min="11266" max="11266" width="53.7109375" style="4" customWidth="1"/>
    <col min="11267" max="11267" width="15.7109375" style="4" customWidth="1"/>
    <col min="11268" max="11520" width="9.140625" style="4"/>
    <col min="11521" max="11521" width="11.7109375" style="4" customWidth="1"/>
    <col min="11522" max="11522" width="53.7109375" style="4" customWidth="1"/>
    <col min="11523" max="11523" width="15.7109375" style="4" customWidth="1"/>
    <col min="11524" max="11776" width="9.140625" style="4"/>
    <col min="11777" max="11777" width="11.7109375" style="4" customWidth="1"/>
    <col min="11778" max="11778" width="53.7109375" style="4" customWidth="1"/>
    <col min="11779" max="11779" width="15.7109375" style="4" customWidth="1"/>
    <col min="11780" max="12032" width="9.140625" style="4"/>
    <col min="12033" max="12033" width="11.7109375" style="4" customWidth="1"/>
    <col min="12034" max="12034" width="53.7109375" style="4" customWidth="1"/>
    <col min="12035" max="12035" width="15.7109375" style="4" customWidth="1"/>
    <col min="12036" max="12288" width="9.140625" style="4"/>
    <col min="12289" max="12289" width="11.7109375" style="4" customWidth="1"/>
    <col min="12290" max="12290" width="53.7109375" style="4" customWidth="1"/>
    <col min="12291" max="12291" width="15.7109375" style="4" customWidth="1"/>
    <col min="12292" max="12544" width="9.140625" style="4"/>
    <col min="12545" max="12545" width="11.7109375" style="4" customWidth="1"/>
    <col min="12546" max="12546" width="53.7109375" style="4" customWidth="1"/>
    <col min="12547" max="12547" width="15.7109375" style="4" customWidth="1"/>
    <col min="12548" max="12800" width="9.140625" style="4"/>
    <col min="12801" max="12801" width="11.7109375" style="4" customWidth="1"/>
    <col min="12802" max="12802" width="53.7109375" style="4" customWidth="1"/>
    <col min="12803" max="12803" width="15.7109375" style="4" customWidth="1"/>
    <col min="12804" max="13056" width="9.140625" style="4"/>
    <col min="13057" max="13057" width="11.7109375" style="4" customWidth="1"/>
    <col min="13058" max="13058" width="53.7109375" style="4" customWidth="1"/>
    <col min="13059" max="13059" width="15.7109375" style="4" customWidth="1"/>
    <col min="13060" max="13312" width="9.140625" style="4"/>
    <col min="13313" max="13313" width="11.7109375" style="4" customWidth="1"/>
    <col min="13314" max="13314" width="53.7109375" style="4" customWidth="1"/>
    <col min="13315" max="13315" width="15.7109375" style="4" customWidth="1"/>
    <col min="13316" max="13568" width="9.140625" style="4"/>
    <col min="13569" max="13569" width="11.7109375" style="4" customWidth="1"/>
    <col min="13570" max="13570" width="53.7109375" style="4" customWidth="1"/>
    <col min="13571" max="13571" width="15.7109375" style="4" customWidth="1"/>
    <col min="13572" max="13824" width="9.140625" style="4"/>
    <col min="13825" max="13825" width="11.7109375" style="4" customWidth="1"/>
    <col min="13826" max="13826" width="53.7109375" style="4" customWidth="1"/>
    <col min="13827" max="13827" width="15.7109375" style="4" customWidth="1"/>
    <col min="13828" max="14080" width="9.140625" style="4"/>
    <col min="14081" max="14081" width="11.7109375" style="4" customWidth="1"/>
    <col min="14082" max="14082" width="53.7109375" style="4" customWidth="1"/>
    <col min="14083" max="14083" width="15.7109375" style="4" customWidth="1"/>
    <col min="14084" max="14336" width="9.140625" style="4"/>
    <col min="14337" max="14337" width="11.7109375" style="4" customWidth="1"/>
    <col min="14338" max="14338" width="53.7109375" style="4" customWidth="1"/>
    <col min="14339" max="14339" width="15.7109375" style="4" customWidth="1"/>
    <col min="14340" max="14592" width="9.140625" style="4"/>
    <col min="14593" max="14593" width="11.7109375" style="4" customWidth="1"/>
    <col min="14594" max="14594" width="53.7109375" style="4" customWidth="1"/>
    <col min="14595" max="14595" width="15.7109375" style="4" customWidth="1"/>
    <col min="14596" max="14848" width="9.140625" style="4"/>
    <col min="14849" max="14849" width="11.7109375" style="4" customWidth="1"/>
    <col min="14850" max="14850" width="53.7109375" style="4" customWidth="1"/>
    <col min="14851" max="14851" width="15.7109375" style="4" customWidth="1"/>
    <col min="14852" max="15104" width="9.140625" style="4"/>
    <col min="15105" max="15105" width="11.7109375" style="4" customWidth="1"/>
    <col min="15106" max="15106" width="53.7109375" style="4" customWidth="1"/>
    <col min="15107" max="15107" width="15.7109375" style="4" customWidth="1"/>
    <col min="15108" max="15360" width="9.140625" style="4"/>
    <col min="15361" max="15361" width="11.7109375" style="4" customWidth="1"/>
    <col min="15362" max="15362" width="53.7109375" style="4" customWidth="1"/>
    <col min="15363" max="15363" width="15.7109375" style="4" customWidth="1"/>
    <col min="15364" max="15616" width="9.140625" style="4"/>
    <col min="15617" max="15617" width="11.7109375" style="4" customWidth="1"/>
    <col min="15618" max="15618" width="53.7109375" style="4" customWidth="1"/>
    <col min="15619" max="15619" width="15.7109375" style="4" customWidth="1"/>
    <col min="15620" max="15872" width="9.140625" style="4"/>
    <col min="15873" max="15873" width="11.7109375" style="4" customWidth="1"/>
    <col min="15874" max="15874" width="53.7109375" style="4" customWidth="1"/>
    <col min="15875" max="15875" width="15.7109375" style="4" customWidth="1"/>
    <col min="15876" max="16128" width="9.140625" style="4"/>
    <col min="16129" max="16129" width="11.7109375" style="4" customWidth="1"/>
    <col min="16130" max="16130" width="53.7109375" style="4" customWidth="1"/>
    <col min="16131" max="16131" width="15.7109375" style="4" customWidth="1"/>
    <col min="16132" max="16384" width="9.140625" style="4"/>
  </cols>
  <sheetData>
    <row r="1" spans="1:254" ht="20.25" customHeight="1">
      <c r="A1" s="1" t="s">
        <v>0</v>
      </c>
      <c r="B1" s="2"/>
      <c r="C1" s="2"/>
      <c r="D1" s="3"/>
    </row>
    <row r="2" spans="1:254" s="5" customFormat="1" ht="13.5" customHeight="1">
      <c r="A2" s="389" t="s">
        <v>1</v>
      </c>
      <c r="B2" s="390"/>
      <c r="C2" s="390"/>
      <c r="D2" s="390"/>
      <c r="E2" s="390"/>
      <c r="F2" s="390"/>
      <c r="G2" s="390"/>
      <c r="H2" s="390"/>
      <c r="I2" s="390"/>
    </row>
    <row r="3" spans="1:254" s="8" customFormat="1" ht="13.5" customHeight="1">
      <c r="A3" s="391" t="s">
        <v>319</v>
      </c>
      <c r="B3" s="392"/>
      <c r="C3" s="392"/>
      <c r="D3" s="392"/>
      <c r="E3" s="6"/>
      <c r="F3" s="6"/>
      <c r="G3" s="7"/>
      <c r="N3" s="9"/>
      <c r="X3" s="9"/>
    </row>
    <row r="4" spans="1:254" s="12" customFormat="1" ht="13.5" customHeight="1">
      <c r="A4" s="10" t="s">
        <v>2</v>
      </c>
      <c r="B4" s="11"/>
      <c r="C4" s="11"/>
      <c r="E4" s="6"/>
      <c r="F4" s="13"/>
      <c r="AF4" s="3"/>
      <c r="AG4" s="3"/>
      <c r="AH4" s="3"/>
    </row>
    <row r="5" spans="1:254" ht="13.5" customHeight="1">
      <c r="A5" s="14"/>
      <c r="B5" s="14"/>
      <c r="C5" s="14"/>
      <c r="D5" s="3"/>
    </row>
    <row r="6" spans="1:254" ht="23.25" customHeight="1">
      <c r="A6" s="15" t="s">
        <v>3</v>
      </c>
      <c r="B6" s="16" t="s">
        <v>4</v>
      </c>
      <c r="C6" s="17" t="s">
        <v>5</v>
      </c>
      <c r="D6" s="3"/>
    </row>
    <row r="7" spans="1:254" ht="12.6" customHeight="1">
      <c r="A7" s="18">
        <v>1</v>
      </c>
      <c r="B7" s="19">
        <v>2</v>
      </c>
      <c r="C7" s="20">
        <v>3</v>
      </c>
      <c r="D7" s="21"/>
    </row>
    <row r="8" spans="1:254" ht="21" customHeight="1">
      <c r="A8" s="22"/>
      <c r="B8" s="23"/>
      <c r="C8" s="23"/>
      <c r="D8" s="24"/>
    </row>
    <row r="9" spans="1:254" s="24" customFormat="1" ht="13.5" customHeight="1">
      <c r="A9" s="25" t="s">
        <v>6</v>
      </c>
      <c r="B9" s="26" t="s">
        <v>7</v>
      </c>
      <c r="C9" s="27">
        <f>SUM(C10:C13)</f>
        <v>0</v>
      </c>
      <c r="D9" s="28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s="24" customFormat="1" ht="13.5" customHeight="1">
      <c r="A10" s="29">
        <v>3</v>
      </c>
      <c r="B10" s="30" t="s">
        <v>87</v>
      </c>
      <c r="C10" s="31">
        <f>'NOVÝ STAV'!H10</f>
        <v>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s="24" customFormat="1" ht="13.5" customHeight="1">
      <c r="A11" s="29">
        <v>6</v>
      </c>
      <c r="B11" s="30" t="s">
        <v>8</v>
      </c>
      <c r="C11" s="31">
        <f>'NOVÝ STAV'!H30</f>
        <v>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s="24" customFormat="1" ht="13.5" customHeight="1">
      <c r="A12" s="29">
        <v>9</v>
      </c>
      <c r="B12" s="30" t="s">
        <v>9</v>
      </c>
      <c r="C12" s="31">
        <f>'NOVÝ STAV'!H91</f>
        <v>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s="24" customFormat="1" ht="13.5" customHeight="1">
      <c r="A13" s="32">
        <v>99</v>
      </c>
      <c r="B13" s="33" t="s">
        <v>10</v>
      </c>
      <c r="C13" s="34">
        <f>'NOVÝ STAV'!H107</f>
        <v>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s="24" customFormat="1" ht="13.5" customHeight="1">
      <c r="A14" s="25" t="s">
        <v>11</v>
      </c>
      <c r="B14" s="26" t="s">
        <v>12</v>
      </c>
      <c r="C14" s="27">
        <f>SUM(C15:C18)</f>
        <v>0</v>
      </c>
      <c r="D14" s="2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s="24" customFormat="1" ht="13.5" customHeight="1">
      <c r="A15" s="232">
        <v>763</v>
      </c>
      <c r="B15" s="233" t="s">
        <v>88</v>
      </c>
      <c r="C15" s="234">
        <f>'NOVÝ STAV'!H112</f>
        <v>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s="24" customFormat="1" ht="13.5" customHeight="1">
      <c r="A16" s="232">
        <v>776</v>
      </c>
      <c r="B16" s="233" t="s">
        <v>13</v>
      </c>
      <c r="C16" s="234">
        <f>'NOVÝ STAV'!H134</f>
        <v>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s="24" customFormat="1" ht="13.5" customHeight="1">
      <c r="A17" s="232">
        <v>784</v>
      </c>
      <c r="B17" s="233" t="s">
        <v>89</v>
      </c>
      <c r="C17" s="234">
        <f>'NOVÝ STAV'!H198</f>
        <v>0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s="24" customFormat="1" ht="13.5" customHeight="1">
      <c r="A18" s="232">
        <v>790</v>
      </c>
      <c r="B18" s="233" t="s">
        <v>14</v>
      </c>
      <c r="C18" s="234">
        <f>'NOVÝ STAV'!H252</f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s="24" customFormat="1" ht="13.5" customHeight="1">
      <c r="A19" s="25" t="s">
        <v>90</v>
      </c>
      <c r="B19" s="26" t="s">
        <v>91</v>
      </c>
      <c r="C19" s="27">
        <f>SUM(C20)</f>
        <v>0</v>
      </c>
      <c r="D19" s="28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s="24" customFormat="1" ht="13.5" customHeight="1">
      <c r="A20" s="29" t="s">
        <v>92</v>
      </c>
      <c r="B20" s="30" t="s">
        <v>93</v>
      </c>
      <c r="C20" s="234">
        <f>'NOVÝ STAV'!H264</f>
        <v>0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ht="21" customHeight="1">
      <c r="A21" s="35"/>
      <c r="B21" s="36" t="s">
        <v>94</v>
      </c>
      <c r="C21" s="37">
        <f>C14+C9+C19</f>
        <v>0</v>
      </c>
      <c r="D21" s="24"/>
    </row>
  </sheetData>
  <mergeCells count="2">
    <mergeCell ref="A2:I2"/>
    <mergeCell ref="A3:D3"/>
  </mergeCells>
  <printOptions horizontalCentered="1"/>
  <pageMargins left="0.39370078740157483" right="0.39370078740157483" top="0.78740157480314965" bottom="0.39370078740157483" header="0.51181102362204722" footer="0.51181102362204722"/>
  <pageSetup paperSize="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83"/>
  <sheetViews>
    <sheetView zoomScaleNormal="100" workbookViewId="0"/>
  </sheetViews>
  <sheetFormatPr defaultColWidth="9" defaultRowHeight="12" customHeight="1"/>
  <cols>
    <col min="1" max="1" width="4.140625" style="22" customWidth="1"/>
    <col min="2" max="2" width="4.28515625" style="23" customWidth="1"/>
    <col min="3" max="3" width="13.5703125" style="23" customWidth="1"/>
    <col min="4" max="4" width="65" style="23" customWidth="1"/>
    <col min="5" max="5" width="6.7109375" style="23" customWidth="1"/>
    <col min="6" max="6" width="8.42578125" style="212" customWidth="1"/>
    <col min="7" max="7" width="10" style="213" customWidth="1"/>
    <col min="8" max="8" width="15.7109375" style="213" customWidth="1"/>
    <col min="9" max="9" width="18.140625" style="214" customWidth="1"/>
    <col min="10" max="10" width="19.28515625" style="214" customWidth="1"/>
    <col min="11" max="11" width="13.85546875" style="214" customWidth="1"/>
    <col min="12" max="14" width="11.5703125" style="214" customWidth="1"/>
    <col min="15" max="15" width="10.28515625" style="214" bestFit="1" customWidth="1"/>
    <col min="16" max="16" width="15.85546875" style="214" customWidth="1"/>
    <col min="17" max="17" width="17" style="214" customWidth="1"/>
    <col min="18" max="18" width="17.42578125" style="214" customWidth="1"/>
    <col min="19" max="130" width="9" style="214"/>
    <col min="131" max="256" width="9" style="24"/>
    <col min="257" max="257" width="4.140625" style="24" customWidth="1"/>
    <col min="258" max="258" width="4.28515625" style="24" customWidth="1"/>
    <col min="259" max="259" width="13.5703125" style="24" customWidth="1"/>
    <col min="260" max="260" width="65" style="24" customWidth="1"/>
    <col min="261" max="261" width="6.7109375" style="24" customWidth="1"/>
    <col min="262" max="262" width="8.42578125" style="24" customWidth="1"/>
    <col min="263" max="263" width="10" style="24" customWidth="1"/>
    <col min="264" max="264" width="15.7109375" style="24" customWidth="1"/>
    <col min="265" max="265" width="18.140625" style="24" customWidth="1"/>
    <col min="266" max="266" width="19.28515625" style="24" customWidth="1"/>
    <col min="267" max="267" width="13.85546875" style="24" customWidth="1"/>
    <col min="268" max="270" width="11.5703125" style="24" customWidth="1"/>
    <col min="271" max="271" width="10.28515625" style="24" bestFit="1" customWidth="1"/>
    <col min="272" max="272" width="15.85546875" style="24" customWidth="1"/>
    <col min="273" max="273" width="17" style="24" customWidth="1"/>
    <col min="274" max="274" width="17.42578125" style="24" customWidth="1"/>
    <col min="275" max="512" width="9" style="24"/>
    <col min="513" max="513" width="4.140625" style="24" customWidth="1"/>
    <col min="514" max="514" width="4.28515625" style="24" customWidth="1"/>
    <col min="515" max="515" width="13.5703125" style="24" customWidth="1"/>
    <col min="516" max="516" width="65" style="24" customWidth="1"/>
    <col min="517" max="517" width="6.7109375" style="24" customWidth="1"/>
    <col min="518" max="518" width="8.42578125" style="24" customWidth="1"/>
    <col min="519" max="519" width="10" style="24" customWidth="1"/>
    <col min="520" max="520" width="15.7109375" style="24" customWidth="1"/>
    <col min="521" max="521" width="18.140625" style="24" customWidth="1"/>
    <col min="522" max="522" width="19.28515625" style="24" customWidth="1"/>
    <col min="523" max="523" width="13.85546875" style="24" customWidth="1"/>
    <col min="524" max="526" width="11.5703125" style="24" customWidth="1"/>
    <col min="527" max="527" width="10.28515625" style="24" bestFit="1" customWidth="1"/>
    <col min="528" max="528" width="15.85546875" style="24" customWidth="1"/>
    <col min="529" max="529" width="17" style="24" customWidth="1"/>
    <col min="530" max="530" width="17.42578125" style="24" customWidth="1"/>
    <col min="531" max="768" width="9" style="24"/>
    <col min="769" max="769" width="4.140625" style="24" customWidth="1"/>
    <col min="770" max="770" width="4.28515625" style="24" customWidth="1"/>
    <col min="771" max="771" width="13.5703125" style="24" customWidth="1"/>
    <col min="772" max="772" width="65" style="24" customWidth="1"/>
    <col min="773" max="773" width="6.7109375" style="24" customWidth="1"/>
    <col min="774" max="774" width="8.42578125" style="24" customWidth="1"/>
    <col min="775" max="775" width="10" style="24" customWidth="1"/>
    <col min="776" max="776" width="15.7109375" style="24" customWidth="1"/>
    <col min="777" max="777" width="18.140625" style="24" customWidth="1"/>
    <col min="778" max="778" width="19.28515625" style="24" customWidth="1"/>
    <col min="779" max="779" width="13.85546875" style="24" customWidth="1"/>
    <col min="780" max="782" width="11.5703125" style="24" customWidth="1"/>
    <col min="783" max="783" width="10.28515625" style="24" bestFit="1" customWidth="1"/>
    <col min="784" max="784" width="15.85546875" style="24" customWidth="1"/>
    <col min="785" max="785" width="17" style="24" customWidth="1"/>
    <col min="786" max="786" width="17.42578125" style="24" customWidth="1"/>
    <col min="787" max="1024" width="9" style="24"/>
    <col min="1025" max="1025" width="4.140625" style="24" customWidth="1"/>
    <col min="1026" max="1026" width="4.28515625" style="24" customWidth="1"/>
    <col min="1027" max="1027" width="13.5703125" style="24" customWidth="1"/>
    <col min="1028" max="1028" width="65" style="24" customWidth="1"/>
    <col min="1029" max="1029" width="6.7109375" style="24" customWidth="1"/>
    <col min="1030" max="1030" width="8.42578125" style="24" customWidth="1"/>
    <col min="1031" max="1031" width="10" style="24" customWidth="1"/>
    <col min="1032" max="1032" width="15.7109375" style="24" customWidth="1"/>
    <col min="1033" max="1033" width="18.140625" style="24" customWidth="1"/>
    <col min="1034" max="1034" width="19.28515625" style="24" customWidth="1"/>
    <col min="1035" max="1035" width="13.85546875" style="24" customWidth="1"/>
    <col min="1036" max="1038" width="11.5703125" style="24" customWidth="1"/>
    <col min="1039" max="1039" width="10.28515625" style="24" bestFit="1" customWidth="1"/>
    <col min="1040" max="1040" width="15.85546875" style="24" customWidth="1"/>
    <col min="1041" max="1041" width="17" style="24" customWidth="1"/>
    <col min="1042" max="1042" width="17.42578125" style="24" customWidth="1"/>
    <col min="1043" max="1280" width="9" style="24"/>
    <col min="1281" max="1281" width="4.140625" style="24" customWidth="1"/>
    <col min="1282" max="1282" width="4.28515625" style="24" customWidth="1"/>
    <col min="1283" max="1283" width="13.5703125" style="24" customWidth="1"/>
    <col min="1284" max="1284" width="65" style="24" customWidth="1"/>
    <col min="1285" max="1285" width="6.7109375" style="24" customWidth="1"/>
    <col min="1286" max="1286" width="8.42578125" style="24" customWidth="1"/>
    <col min="1287" max="1287" width="10" style="24" customWidth="1"/>
    <col min="1288" max="1288" width="15.7109375" style="24" customWidth="1"/>
    <col min="1289" max="1289" width="18.140625" style="24" customWidth="1"/>
    <col min="1290" max="1290" width="19.28515625" style="24" customWidth="1"/>
    <col min="1291" max="1291" width="13.85546875" style="24" customWidth="1"/>
    <col min="1292" max="1294" width="11.5703125" style="24" customWidth="1"/>
    <col min="1295" max="1295" width="10.28515625" style="24" bestFit="1" customWidth="1"/>
    <col min="1296" max="1296" width="15.85546875" style="24" customWidth="1"/>
    <col min="1297" max="1297" width="17" style="24" customWidth="1"/>
    <col min="1298" max="1298" width="17.42578125" style="24" customWidth="1"/>
    <col min="1299" max="1536" width="9" style="24"/>
    <col min="1537" max="1537" width="4.140625" style="24" customWidth="1"/>
    <col min="1538" max="1538" width="4.28515625" style="24" customWidth="1"/>
    <col min="1539" max="1539" width="13.5703125" style="24" customWidth="1"/>
    <col min="1540" max="1540" width="65" style="24" customWidth="1"/>
    <col min="1541" max="1541" width="6.7109375" style="24" customWidth="1"/>
    <col min="1542" max="1542" width="8.42578125" style="24" customWidth="1"/>
    <col min="1543" max="1543" width="10" style="24" customWidth="1"/>
    <col min="1544" max="1544" width="15.7109375" style="24" customWidth="1"/>
    <col min="1545" max="1545" width="18.140625" style="24" customWidth="1"/>
    <col min="1546" max="1546" width="19.28515625" style="24" customWidth="1"/>
    <col min="1547" max="1547" width="13.85546875" style="24" customWidth="1"/>
    <col min="1548" max="1550" width="11.5703125" style="24" customWidth="1"/>
    <col min="1551" max="1551" width="10.28515625" style="24" bestFit="1" customWidth="1"/>
    <col min="1552" max="1552" width="15.85546875" style="24" customWidth="1"/>
    <col min="1553" max="1553" width="17" style="24" customWidth="1"/>
    <col min="1554" max="1554" width="17.42578125" style="24" customWidth="1"/>
    <col min="1555" max="1792" width="9" style="24"/>
    <col min="1793" max="1793" width="4.140625" style="24" customWidth="1"/>
    <col min="1794" max="1794" width="4.28515625" style="24" customWidth="1"/>
    <col min="1795" max="1795" width="13.5703125" style="24" customWidth="1"/>
    <col min="1796" max="1796" width="65" style="24" customWidth="1"/>
    <col min="1797" max="1797" width="6.7109375" style="24" customWidth="1"/>
    <col min="1798" max="1798" width="8.42578125" style="24" customWidth="1"/>
    <col min="1799" max="1799" width="10" style="24" customWidth="1"/>
    <col min="1800" max="1800" width="15.7109375" style="24" customWidth="1"/>
    <col min="1801" max="1801" width="18.140625" style="24" customWidth="1"/>
    <col min="1802" max="1802" width="19.28515625" style="24" customWidth="1"/>
    <col min="1803" max="1803" width="13.85546875" style="24" customWidth="1"/>
    <col min="1804" max="1806" width="11.5703125" style="24" customWidth="1"/>
    <col min="1807" max="1807" width="10.28515625" style="24" bestFit="1" customWidth="1"/>
    <col min="1808" max="1808" width="15.85546875" style="24" customWidth="1"/>
    <col min="1809" max="1809" width="17" style="24" customWidth="1"/>
    <col min="1810" max="1810" width="17.42578125" style="24" customWidth="1"/>
    <col min="1811" max="2048" width="9" style="24"/>
    <col min="2049" max="2049" width="4.140625" style="24" customWidth="1"/>
    <col min="2050" max="2050" width="4.28515625" style="24" customWidth="1"/>
    <col min="2051" max="2051" width="13.5703125" style="24" customWidth="1"/>
    <col min="2052" max="2052" width="65" style="24" customWidth="1"/>
    <col min="2053" max="2053" width="6.7109375" style="24" customWidth="1"/>
    <col min="2054" max="2054" width="8.42578125" style="24" customWidth="1"/>
    <col min="2055" max="2055" width="10" style="24" customWidth="1"/>
    <col min="2056" max="2056" width="15.7109375" style="24" customWidth="1"/>
    <col min="2057" max="2057" width="18.140625" style="24" customWidth="1"/>
    <col min="2058" max="2058" width="19.28515625" style="24" customWidth="1"/>
    <col min="2059" max="2059" width="13.85546875" style="24" customWidth="1"/>
    <col min="2060" max="2062" width="11.5703125" style="24" customWidth="1"/>
    <col min="2063" max="2063" width="10.28515625" style="24" bestFit="1" customWidth="1"/>
    <col min="2064" max="2064" width="15.85546875" style="24" customWidth="1"/>
    <col min="2065" max="2065" width="17" style="24" customWidth="1"/>
    <col min="2066" max="2066" width="17.42578125" style="24" customWidth="1"/>
    <col min="2067" max="2304" width="9" style="24"/>
    <col min="2305" max="2305" width="4.140625" style="24" customWidth="1"/>
    <col min="2306" max="2306" width="4.28515625" style="24" customWidth="1"/>
    <col min="2307" max="2307" width="13.5703125" style="24" customWidth="1"/>
    <col min="2308" max="2308" width="65" style="24" customWidth="1"/>
    <col min="2309" max="2309" width="6.7109375" style="24" customWidth="1"/>
    <col min="2310" max="2310" width="8.42578125" style="24" customWidth="1"/>
    <col min="2311" max="2311" width="10" style="24" customWidth="1"/>
    <col min="2312" max="2312" width="15.7109375" style="24" customWidth="1"/>
    <col min="2313" max="2313" width="18.140625" style="24" customWidth="1"/>
    <col min="2314" max="2314" width="19.28515625" style="24" customWidth="1"/>
    <col min="2315" max="2315" width="13.85546875" style="24" customWidth="1"/>
    <col min="2316" max="2318" width="11.5703125" style="24" customWidth="1"/>
    <col min="2319" max="2319" width="10.28515625" style="24" bestFit="1" customWidth="1"/>
    <col min="2320" max="2320" width="15.85546875" style="24" customWidth="1"/>
    <col min="2321" max="2321" width="17" style="24" customWidth="1"/>
    <col min="2322" max="2322" width="17.42578125" style="24" customWidth="1"/>
    <col min="2323" max="2560" width="9" style="24"/>
    <col min="2561" max="2561" width="4.140625" style="24" customWidth="1"/>
    <col min="2562" max="2562" width="4.28515625" style="24" customWidth="1"/>
    <col min="2563" max="2563" width="13.5703125" style="24" customWidth="1"/>
    <col min="2564" max="2564" width="65" style="24" customWidth="1"/>
    <col min="2565" max="2565" width="6.7109375" style="24" customWidth="1"/>
    <col min="2566" max="2566" width="8.42578125" style="24" customWidth="1"/>
    <col min="2567" max="2567" width="10" style="24" customWidth="1"/>
    <col min="2568" max="2568" width="15.7109375" style="24" customWidth="1"/>
    <col min="2569" max="2569" width="18.140625" style="24" customWidth="1"/>
    <col min="2570" max="2570" width="19.28515625" style="24" customWidth="1"/>
    <col min="2571" max="2571" width="13.85546875" style="24" customWidth="1"/>
    <col min="2572" max="2574" width="11.5703125" style="24" customWidth="1"/>
    <col min="2575" max="2575" width="10.28515625" style="24" bestFit="1" customWidth="1"/>
    <col min="2576" max="2576" width="15.85546875" style="24" customWidth="1"/>
    <col min="2577" max="2577" width="17" style="24" customWidth="1"/>
    <col min="2578" max="2578" width="17.42578125" style="24" customWidth="1"/>
    <col min="2579" max="2816" width="9" style="24"/>
    <col min="2817" max="2817" width="4.140625" style="24" customWidth="1"/>
    <col min="2818" max="2818" width="4.28515625" style="24" customWidth="1"/>
    <col min="2819" max="2819" width="13.5703125" style="24" customWidth="1"/>
    <col min="2820" max="2820" width="65" style="24" customWidth="1"/>
    <col min="2821" max="2821" width="6.7109375" style="24" customWidth="1"/>
    <col min="2822" max="2822" width="8.42578125" style="24" customWidth="1"/>
    <col min="2823" max="2823" width="10" style="24" customWidth="1"/>
    <col min="2824" max="2824" width="15.7109375" style="24" customWidth="1"/>
    <col min="2825" max="2825" width="18.140625" style="24" customWidth="1"/>
    <col min="2826" max="2826" width="19.28515625" style="24" customWidth="1"/>
    <col min="2827" max="2827" width="13.85546875" style="24" customWidth="1"/>
    <col min="2828" max="2830" width="11.5703125" style="24" customWidth="1"/>
    <col min="2831" max="2831" width="10.28515625" style="24" bestFit="1" customWidth="1"/>
    <col min="2832" max="2832" width="15.85546875" style="24" customWidth="1"/>
    <col min="2833" max="2833" width="17" style="24" customWidth="1"/>
    <col min="2834" max="2834" width="17.42578125" style="24" customWidth="1"/>
    <col min="2835" max="3072" width="9" style="24"/>
    <col min="3073" max="3073" width="4.140625" style="24" customWidth="1"/>
    <col min="3074" max="3074" width="4.28515625" style="24" customWidth="1"/>
    <col min="3075" max="3075" width="13.5703125" style="24" customWidth="1"/>
    <col min="3076" max="3076" width="65" style="24" customWidth="1"/>
    <col min="3077" max="3077" width="6.7109375" style="24" customWidth="1"/>
    <col min="3078" max="3078" width="8.42578125" style="24" customWidth="1"/>
    <col min="3079" max="3079" width="10" style="24" customWidth="1"/>
    <col min="3080" max="3080" width="15.7109375" style="24" customWidth="1"/>
    <col min="3081" max="3081" width="18.140625" style="24" customWidth="1"/>
    <col min="3082" max="3082" width="19.28515625" style="24" customWidth="1"/>
    <col min="3083" max="3083" width="13.85546875" style="24" customWidth="1"/>
    <col min="3084" max="3086" width="11.5703125" style="24" customWidth="1"/>
    <col min="3087" max="3087" width="10.28515625" style="24" bestFit="1" customWidth="1"/>
    <col min="3088" max="3088" width="15.85546875" style="24" customWidth="1"/>
    <col min="3089" max="3089" width="17" style="24" customWidth="1"/>
    <col min="3090" max="3090" width="17.42578125" style="24" customWidth="1"/>
    <col min="3091" max="3328" width="9" style="24"/>
    <col min="3329" max="3329" width="4.140625" style="24" customWidth="1"/>
    <col min="3330" max="3330" width="4.28515625" style="24" customWidth="1"/>
    <col min="3331" max="3331" width="13.5703125" style="24" customWidth="1"/>
    <col min="3332" max="3332" width="65" style="24" customWidth="1"/>
    <col min="3333" max="3333" width="6.7109375" style="24" customWidth="1"/>
    <col min="3334" max="3334" width="8.42578125" style="24" customWidth="1"/>
    <col min="3335" max="3335" width="10" style="24" customWidth="1"/>
    <col min="3336" max="3336" width="15.7109375" style="24" customWidth="1"/>
    <col min="3337" max="3337" width="18.140625" style="24" customWidth="1"/>
    <col min="3338" max="3338" width="19.28515625" style="24" customWidth="1"/>
    <col min="3339" max="3339" width="13.85546875" style="24" customWidth="1"/>
    <col min="3340" max="3342" width="11.5703125" style="24" customWidth="1"/>
    <col min="3343" max="3343" width="10.28515625" style="24" bestFit="1" customWidth="1"/>
    <col min="3344" max="3344" width="15.85546875" style="24" customWidth="1"/>
    <col min="3345" max="3345" width="17" style="24" customWidth="1"/>
    <col min="3346" max="3346" width="17.42578125" style="24" customWidth="1"/>
    <col min="3347" max="3584" width="9" style="24"/>
    <col min="3585" max="3585" width="4.140625" style="24" customWidth="1"/>
    <col min="3586" max="3586" width="4.28515625" style="24" customWidth="1"/>
    <col min="3587" max="3587" width="13.5703125" style="24" customWidth="1"/>
    <col min="3588" max="3588" width="65" style="24" customWidth="1"/>
    <col min="3589" max="3589" width="6.7109375" style="24" customWidth="1"/>
    <col min="3590" max="3590" width="8.42578125" style="24" customWidth="1"/>
    <col min="3591" max="3591" width="10" style="24" customWidth="1"/>
    <col min="3592" max="3592" width="15.7109375" style="24" customWidth="1"/>
    <col min="3593" max="3593" width="18.140625" style="24" customWidth="1"/>
    <col min="3594" max="3594" width="19.28515625" style="24" customWidth="1"/>
    <col min="3595" max="3595" width="13.85546875" style="24" customWidth="1"/>
    <col min="3596" max="3598" width="11.5703125" style="24" customWidth="1"/>
    <col min="3599" max="3599" width="10.28515625" style="24" bestFit="1" customWidth="1"/>
    <col min="3600" max="3600" width="15.85546875" style="24" customWidth="1"/>
    <col min="3601" max="3601" width="17" style="24" customWidth="1"/>
    <col min="3602" max="3602" width="17.42578125" style="24" customWidth="1"/>
    <col min="3603" max="3840" width="9" style="24"/>
    <col min="3841" max="3841" width="4.140625" style="24" customWidth="1"/>
    <col min="3842" max="3842" width="4.28515625" style="24" customWidth="1"/>
    <col min="3843" max="3843" width="13.5703125" style="24" customWidth="1"/>
    <col min="3844" max="3844" width="65" style="24" customWidth="1"/>
    <col min="3845" max="3845" width="6.7109375" style="24" customWidth="1"/>
    <col min="3846" max="3846" width="8.42578125" style="24" customWidth="1"/>
    <col min="3847" max="3847" width="10" style="24" customWidth="1"/>
    <col min="3848" max="3848" width="15.7109375" style="24" customWidth="1"/>
    <col min="3849" max="3849" width="18.140625" style="24" customWidth="1"/>
    <col min="3850" max="3850" width="19.28515625" style="24" customWidth="1"/>
    <col min="3851" max="3851" width="13.85546875" style="24" customWidth="1"/>
    <col min="3852" max="3854" width="11.5703125" style="24" customWidth="1"/>
    <col min="3855" max="3855" width="10.28515625" style="24" bestFit="1" customWidth="1"/>
    <col min="3856" max="3856" width="15.85546875" style="24" customWidth="1"/>
    <col min="3857" max="3857" width="17" style="24" customWidth="1"/>
    <col min="3858" max="3858" width="17.42578125" style="24" customWidth="1"/>
    <col min="3859" max="4096" width="9" style="24"/>
    <col min="4097" max="4097" width="4.140625" style="24" customWidth="1"/>
    <col min="4098" max="4098" width="4.28515625" style="24" customWidth="1"/>
    <col min="4099" max="4099" width="13.5703125" style="24" customWidth="1"/>
    <col min="4100" max="4100" width="65" style="24" customWidth="1"/>
    <col min="4101" max="4101" width="6.7109375" style="24" customWidth="1"/>
    <col min="4102" max="4102" width="8.42578125" style="24" customWidth="1"/>
    <col min="4103" max="4103" width="10" style="24" customWidth="1"/>
    <col min="4104" max="4104" width="15.7109375" style="24" customWidth="1"/>
    <col min="4105" max="4105" width="18.140625" style="24" customWidth="1"/>
    <col min="4106" max="4106" width="19.28515625" style="24" customWidth="1"/>
    <col min="4107" max="4107" width="13.85546875" style="24" customWidth="1"/>
    <col min="4108" max="4110" width="11.5703125" style="24" customWidth="1"/>
    <col min="4111" max="4111" width="10.28515625" style="24" bestFit="1" customWidth="1"/>
    <col min="4112" max="4112" width="15.85546875" style="24" customWidth="1"/>
    <col min="4113" max="4113" width="17" style="24" customWidth="1"/>
    <col min="4114" max="4114" width="17.42578125" style="24" customWidth="1"/>
    <col min="4115" max="4352" width="9" style="24"/>
    <col min="4353" max="4353" width="4.140625" style="24" customWidth="1"/>
    <col min="4354" max="4354" width="4.28515625" style="24" customWidth="1"/>
    <col min="4355" max="4355" width="13.5703125" style="24" customWidth="1"/>
    <col min="4356" max="4356" width="65" style="24" customWidth="1"/>
    <col min="4357" max="4357" width="6.7109375" style="24" customWidth="1"/>
    <col min="4358" max="4358" width="8.42578125" style="24" customWidth="1"/>
    <col min="4359" max="4359" width="10" style="24" customWidth="1"/>
    <col min="4360" max="4360" width="15.7109375" style="24" customWidth="1"/>
    <col min="4361" max="4361" width="18.140625" style="24" customWidth="1"/>
    <col min="4362" max="4362" width="19.28515625" style="24" customWidth="1"/>
    <col min="4363" max="4363" width="13.85546875" style="24" customWidth="1"/>
    <col min="4364" max="4366" width="11.5703125" style="24" customWidth="1"/>
    <col min="4367" max="4367" width="10.28515625" style="24" bestFit="1" customWidth="1"/>
    <col min="4368" max="4368" width="15.85546875" style="24" customWidth="1"/>
    <col min="4369" max="4369" width="17" style="24" customWidth="1"/>
    <col min="4370" max="4370" width="17.42578125" style="24" customWidth="1"/>
    <col min="4371" max="4608" width="9" style="24"/>
    <col min="4609" max="4609" width="4.140625" style="24" customWidth="1"/>
    <col min="4610" max="4610" width="4.28515625" style="24" customWidth="1"/>
    <col min="4611" max="4611" width="13.5703125" style="24" customWidth="1"/>
    <col min="4612" max="4612" width="65" style="24" customWidth="1"/>
    <col min="4613" max="4613" width="6.7109375" style="24" customWidth="1"/>
    <col min="4614" max="4614" width="8.42578125" style="24" customWidth="1"/>
    <col min="4615" max="4615" width="10" style="24" customWidth="1"/>
    <col min="4616" max="4616" width="15.7109375" style="24" customWidth="1"/>
    <col min="4617" max="4617" width="18.140625" style="24" customWidth="1"/>
    <col min="4618" max="4618" width="19.28515625" style="24" customWidth="1"/>
    <col min="4619" max="4619" width="13.85546875" style="24" customWidth="1"/>
    <col min="4620" max="4622" width="11.5703125" style="24" customWidth="1"/>
    <col min="4623" max="4623" width="10.28515625" style="24" bestFit="1" customWidth="1"/>
    <col min="4624" max="4624" width="15.85546875" style="24" customWidth="1"/>
    <col min="4625" max="4625" width="17" style="24" customWidth="1"/>
    <col min="4626" max="4626" width="17.42578125" style="24" customWidth="1"/>
    <col min="4627" max="4864" width="9" style="24"/>
    <col min="4865" max="4865" width="4.140625" style="24" customWidth="1"/>
    <col min="4866" max="4866" width="4.28515625" style="24" customWidth="1"/>
    <col min="4867" max="4867" width="13.5703125" style="24" customWidth="1"/>
    <col min="4868" max="4868" width="65" style="24" customWidth="1"/>
    <col min="4869" max="4869" width="6.7109375" style="24" customWidth="1"/>
    <col min="4870" max="4870" width="8.42578125" style="24" customWidth="1"/>
    <col min="4871" max="4871" width="10" style="24" customWidth="1"/>
    <col min="4872" max="4872" width="15.7109375" style="24" customWidth="1"/>
    <col min="4873" max="4873" width="18.140625" style="24" customWidth="1"/>
    <col min="4874" max="4874" width="19.28515625" style="24" customWidth="1"/>
    <col min="4875" max="4875" width="13.85546875" style="24" customWidth="1"/>
    <col min="4876" max="4878" width="11.5703125" style="24" customWidth="1"/>
    <col min="4879" max="4879" width="10.28515625" style="24" bestFit="1" customWidth="1"/>
    <col min="4880" max="4880" width="15.85546875" style="24" customWidth="1"/>
    <col min="4881" max="4881" width="17" style="24" customWidth="1"/>
    <col min="4882" max="4882" width="17.42578125" style="24" customWidth="1"/>
    <col min="4883" max="5120" width="9" style="24"/>
    <col min="5121" max="5121" width="4.140625" style="24" customWidth="1"/>
    <col min="5122" max="5122" width="4.28515625" style="24" customWidth="1"/>
    <col min="5123" max="5123" width="13.5703125" style="24" customWidth="1"/>
    <col min="5124" max="5124" width="65" style="24" customWidth="1"/>
    <col min="5125" max="5125" width="6.7109375" style="24" customWidth="1"/>
    <col min="5126" max="5126" width="8.42578125" style="24" customWidth="1"/>
    <col min="5127" max="5127" width="10" style="24" customWidth="1"/>
    <col min="5128" max="5128" width="15.7109375" style="24" customWidth="1"/>
    <col min="5129" max="5129" width="18.140625" style="24" customWidth="1"/>
    <col min="5130" max="5130" width="19.28515625" style="24" customWidth="1"/>
    <col min="5131" max="5131" width="13.85546875" style="24" customWidth="1"/>
    <col min="5132" max="5134" width="11.5703125" style="24" customWidth="1"/>
    <col min="5135" max="5135" width="10.28515625" style="24" bestFit="1" customWidth="1"/>
    <col min="5136" max="5136" width="15.85546875" style="24" customWidth="1"/>
    <col min="5137" max="5137" width="17" style="24" customWidth="1"/>
    <col min="5138" max="5138" width="17.42578125" style="24" customWidth="1"/>
    <col min="5139" max="5376" width="9" style="24"/>
    <col min="5377" max="5377" width="4.140625" style="24" customWidth="1"/>
    <col min="5378" max="5378" width="4.28515625" style="24" customWidth="1"/>
    <col min="5379" max="5379" width="13.5703125" style="24" customWidth="1"/>
    <col min="5380" max="5380" width="65" style="24" customWidth="1"/>
    <col min="5381" max="5381" width="6.7109375" style="24" customWidth="1"/>
    <col min="5382" max="5382" width="8.42578125" style="24" customWidth="1"/>
    <col min="5383" max="5383" width="10" style="24" customWidth="1"/>
    <col min="5384" max="5384" width="15.7109375" style="24" customWidth="1"/>
    <col min="5385" max="5385" width="18.140625" style="24" customWidth="1"/>
    <col min="5386" max="5386" width="19.28515625" style="24" customWidth="1"/>
    <col min="5387" max="5387" width="13.85546875" style="24" customWidth="1"/>
    <col min="5388" max="5390" width="11.5703125" style="24" customWidth="1"/>
    <col min="5391" max="5391" width="10.28515625" style="24" bestFit="1" customWidth="1"/>
    <col min="5392" max="5392" width="15.85546875" style="24" customWidth="1"/>
    <col min="5393" max="5393" width="17" style="24" customWidth="1"/>
    <col min="5394" max="5394" width="17.42578125" style="24" customWidth="1"/>
    <col min="5395" max="5632" width="9" style="24"/>
    <col min="5633" max="5633" width="4.140625" style="24" customWidth="1"/>
    <col min="5634" max="5634" width="4.28515625" style="24" customWidth="1"/>
    <col min="5635" max="5635" width="13.5703125" style="24" customWidth="1"/>
    <col min="5636" max="5636" width="65" style="24" customWidth="1"/>
    <col min="5637" max="5637" width="6.7109375" style="24" customWidth="1"/>
    <col min="5638" max="5638" width="8.42578125" style="24" customWidth="1"/>
    <col min="5639" max="5639" width="10" style="24" customWidth="1"/>
    <col min="5640" max="5640" width="15.7109375" style="24" customWidth="1"/>
    <col min="5641" max="5641" width="18.140625" style="24" customWidth="1"/>
    <col min="5642" max="5642" width="19.28515625" style="24" customWidth="1"/>
    <col min="5643" max="5643" width="13.85546875" style="24" customWidth="1"/>
    <col min="5644" max="5646" width="11.5703125" style="24" customWidth="1"/>
    <col min="5647" max="5647" width="10.28515625" style="24" bestFit="1" customWidth="1"/>
    <col min="5648" max="5648" width="15.85546875" style="24" customWidth="1"/>
    <col min="5649" max="5649" width="17" style="24" customWidth="1"/>
    <col min="5650" max="5650" width="17.42578125" style="24" customWidth="1"/>
    <col min="5651" max="5888" width="9" style="24"/>
    <col min="5889" max="5889" width="4.140625" style="24" customWidth="1"/>
    <col min="5890" max="5890" width="4.28515625" style="24" customWidth="1"/>
    <col min="5891" max="5891" width="13.5703125" style="24" customWidth="1"/>
    <col min="5892" max="5892" width="65" style="24" customWidth="1"/>
    <col min="5893" max="5893" width="6.7109375" style="24" customWidth="1"/>
    <col min="5894" max="5894" width="8.42578125" style="24" customWidth="1"/>
    <col min="5895" max="5895" width="10" style="24" customWidth="1"/>
    <col min="5896" max="5896" width="15.7109375" style="24" customWidth="1"/>
    <col min="5897" max="5897" width="18.140625" style="24" customWidth="1"/>
    <col min="5898" max="5898" width="19.28515625" style="24" customWidth="1"/>
    <col min="5899" max="5899" width="13.85546875" style="24" customWidth="1"/>
    <col min="5900" max="5902" width="11.5703125" style="24" customWidth="1"/>
    <col min="5903" max="5903" width="10.28515625" style="24" bestFit="1" customWidth="1"/>
    <col min="5904" max="5904" width="15.85546875" style="24" customWidth="1"/>
    <col min="5905" max="5905" width="17" style="24" customWidth="1"/>
    <col min="5906" max="5906" width="17.42578125" style="24" customWidth="1"/>
    <col min="5907" max="6144" width="9" style="24"/>
    <col min="6145" max="6145" width="4.140625" style="24" customWidth="1"/>
    <col min="6146" max="6146" width="4.28515625" style="24" customWidth="1"/>
    <col min="6147" max="6147" width="13.5703125" style="24" customWidth="1"/>
    <col min="6148" max="6148" width="65" style="24" customWidth="1"/>
    <col min="6149" max="6149" width="6.7109375" style="24" customWidth="1"/>
    <col min="6150" max="6150" width="8.42578125" style="24" customWidth="1"/>
    <col min="6151" max="6151" width="10" style="24" customWidth="1"/>
    <col min="6152" max="6152" width="15.7109375" style="24" customWidth="1"/>
    <col min="6153" max="6153" width="18.140625" style="24" customWidth="1"/>
    <col min="6154" max="6154" width="19.28515625" style="24" customWidth="1"/>
    <col min="6155" max="6155" width="13.85546875" style="24" customWidth="1"/>
    <col min="6156" max="6158" width="11.5703125" style="24" customWidth="1"/>
    <col min="6159" max="6159" width="10.28515625" style="24" bestFit="1" customWidth="1"/>
    <col min="6160" max="6160" width="15.85546875" style="24" customWidth="1"/>
    <col min="6161" max="6161" width="17" style="24" customWidth="1"/>
    <col min="6162" max="6162" width="17.42578125" style="24" customWidth="1"/>
    <col min="6163" max="6400" width="9" style="24"/>
    <col min="6401" max="6401" width="4.140625" style="24" customWidth="1"/>
    <col min="6402" max="6402" width="4.28515625" style="24" customWidth="1"/>
    <col min="6403" max="6403" width="13.5703125" style="24" customWidth="1"/>
    <col min="6404" max="6404" width="65" style="24" customWidth="1"/>
    <col min="6405" max="6405" width="6.7109375" style="24" customWidth="1"/>
    <col min="6406" max="6406" width="8.42578125" style="24" customWidth="1"/>
    <col min="6407" max="6407" width="10" style="24" customWidth="1"/>
    <col min="6408" max="6408" width="15.7109375" style="24" customWidth="1"/>
    <col min="6409" max="6409" width="18.140625" style="24" customWidth="1"/>
    <col min="6410" max="6410" width="19.28515625" style="24" customWidth="1"/>
    <col min="6411" max="6411" width="13.85546875" style="24" customWidth="1"/>
    <col min="6412" max="6414" width="11.5703125" style="24" customWidth="1"/>
    <col min="6415" max="6415" width="10.28515625" style="24" bestFit="1" customWidth="1"/>
    <col min="6416" max="6416" width="15.85546875" style="24" customWidth="1"/>
    <col min="6417" max="6417" width="17" style="24" customWidth="1"/>
    <col min="6418" max="6418" width="17.42578125" style="24" customWidth="1"/>
    <col min="6419" max="6656" width="9" style="24"/>
    <col min="6657" max="6657" width="4.140625" style="24" customWidth="1"/>
    <col min="6658" max="6658" width="4.28515625" style="24" customWidth="1"/>
    <col min="6659" max="6659" width="13.5703125" style="24" customWidth="1"/>
    <col min="6660" max="6660" width="65" style="24" customWidth="1"/>
    <col min="6661" max="6661" width="6.7109375" style="24" customWidth="1"/>
    <col min="6662" max="6662" width="8.42578125" style="24" customWidth="1"/>
    <col min="6663" max="6663" width="10" style="24" customWidth="1"/>
    <col min="6664" max="6664" width="15.7109375" style="24" customWidth="1"/>
    <col min="6665" max="6665" width="18.140625" style="24" customWidth="1"/>
    <col min="6666" max="6666" width="19.28515625" style="24" customWidth="1"/>
    <col min="6667" max="6667" width="13.85546875" style="24" customWidth="1"/>
    <col min="6668" max="6670" width="11.5703125" style="24" customWidth="1"/>
    <col min="6671" max="6671" width="10.28515625" style="24" bestFit="1" customWidth="1"/>
    <col min="6672" max="6672" width="15.85546875" style="24" customWidth="1"/>
    <col min="6673" max="6673" width="17" style="24" customWidth="1"/>
    <col min="6674" max="6674" width="17.42578125" style="24" customWidth="1"/>
    <col min="6675" max="6912" width="9" style="24"/>
    <col min="6913" max="6913" width="4.140625" style="24" customWidth="1"/>
    <col min="6914" max="6914" width="4.28515625" style="24" customWidth="1"/>
    <col min="6915" max="6915" width="13.5703125" style="24" customWidth="1"/>
    <col min="6916" max="6916" width="65" style="24" customWidth="1"/>
    <col min="6917" max="6917" width="6.7109375" style="24" customWidth="1"/>
    <col min="6918" max="6918" width="8.42578125" style="24" customWidth="1"/>
    <col min="6919" max="6919" width="10" style="24" customWidth="1"/>
    <col min="6920" max="6920" width="15.7109375" style="24" customWidth="1"/>
    <col min="6921" max="6921" width="18.140625" style="24" customWidth="1"/>
    <col min="6922" max="6922" width="19.28515625" style="24" customWidth="1"/>
    <col min="6923" max="6923" width="13.85546875" style="24" customWidth="1"/>
    <col min="6924" max="6926" width="11.5703125" style="24" customWidth="1"/>
    <col min="6927" max="6927" width="10.28515625" style="24" bestFit="1" customWidth="1"/>
    <col min="6928" max="6928" width="15.85546875" style="24" customWidth="1"/>
    <col min="6929" max="6929" width="17" style="24" customWidth="1"/>
    <col min="6930" max="6930" width="17.42578125" style="24" customWidth="1"/>
    <col min="6931" max="7168" width="9" style="24"/>
    <col min="7169" max="7169" width="4.140625" style="24" customWidth="1"/>
    <col min="7170" max="7170" width="4.28515625" style="24" customWidth="1"/>
    <col min="7171" max="7171" width="13.5703125" style="24" customWidth="1"/>
    <col min="7172" max="7172" width="65" style="24" customWidth="1"/>
    <col min="7173" max="7173" width="6.7109375" style="24" customWidth="1"/>
    <col min="7174" max="7174" width="8.42578125" style="24" customWidth="1"/>
    <col min="7175" max="7175" width="10" style="24" customWidth="1"/>
    <col min="7176" max="7176" width="15.7109375" style="24" customWidth="1"/>
    <col min="7177" max="7177" width="18.140625" style="24" customWidth="1"/>
    <col min="7178" max="7178" width="19.28515625" style="24" customWidth="1"/>
    <col min="7179" max="7179" width="13.85546875" style="24" customWidth="1"/>
    <col min="7180" max="7182" width="11.5703125" style="24" customWidth="1"/>
    <col min="7183" max="7183" width="10.28515625" style="24" bestFit="1" customWidth="1"/>
    <col min="7184" max="7184" width="15.85546875" style="24" customWidth="1"/>
    <col min="7185" max="7185" width="17" style="24" customWidth="1"/>
    <col min="7186" max="7186" width="17.42578125" style="24" customWidth="1"/>
    <col min="7187" max="7424" width="9" style="24"/>
    <col min="7425" max="7425" width="4.140625" style="24" customWidth="1"/>
    <col min="7426" max="7426" width="4.28515625" style="24" customWidth="1"/>
    <col min="7427" max="7427" width="13.5703125" style="24" customWidth="1"/>
    <col min="7428" max="7428" width="65" style="24" customWidth="1"/>
    <col min="7429" max="7429" width="6.7109375" style="24" customWidth="1"/>
    <col min="7430" max="7430" width="8.42578125" style="24" customWidth="1"/>
    <col min="7431" max="7431" width="10" style="24" customWidth="1"/>
    <col min="7432" max="7432" width="15.7109375" style="24" customWidth="1"/>
    <col min="7433" max="7433" width="18.140625" style="24" customWidth="1"/>
    <col min="7434" max="7434" width="19.28515625" style="24" customWidth="1"/>
    <col min="7435" max="7435" width="13.85546875" style="24" customWidth="1"/>
    <col min="7436" max="7438" width="11.5703125" style="24" customWidth="1"/>
    <col min="7439" max="7439" width="10.28515625" style="24" bestFit="1" customWidth="1"/>
    <col min="7440" max="7440" width="15.85546875" style="24" customWidth="1"/>
    <col min="7441" max="7441" width="17" style="24" customWidth="1"/>
    <col min="7442" max="7442" width="17.42578125" style="24" customWidth="1"/>
    <col min="7443" max="7680" width="9" style="24"/>
    <col min="7681" max="7681" width="4.140625" style="24" customWidth="1"/>
    <col min="7682" max="7682" width="4.28515625" style="24" customWidth="1"/>
    <col min="7683" max="7683" width="13.5703125" style="24" customWidth="1"/>
    <col min="7684" max="7684" width="65" style="24" customWidth="1"/>
    <col min="7685" max="7685" width="6.7109375" style="24" customWidth="1"/>
    <col min="7686" max="7686" width="8.42578125" style="24" customWidth="1"/>
    <col min="7687" max="7687" width="10" style="24" customWidth="1"/>
    <col min="7688" max="7688" width="15.7109375" style="24" customWidth="1"/>
    <col min="7689" max="7689" width="18.140625" style="24" customWidth="1"/>
    <col min="7690" max="7690" width="19.28515625" style="24" customWidth="1"/>
    <col min="7691" max="7691" width="13.85546875" style="24" customWidth="1"/>
    <col min="7692" max="7694" width="11.5703125" style="24" customWidth="1"/>
    <col min="7695" max="7695" width="10.28515625" style="24" bestFit="1" customWidth="1"/>
    <col min="7696" max="7696" width="15.85546875" style="24" customWidth="1"/>
    <col min="7697" max="7697" width="17" style="24" customWidth="1"/>
    <col min="7698" max="7698" width="17.42578125" style="24" customWidth="1"/>
    <col min="7699" max="7936" width="9" style="24"/>
    <col min="7937" max="7937" width="4.140625" style="24" customWidth="1"/>
    <col min="7938" max="7938" width="4.28515625" style="24" customWidth="1"/>
    <col min="7939" max="7939" width="13.5703125" style="24" customWidth="1"/>
    <col min="7940" max="7940" width="65" style="24" customWidth="1"/>
    <col min="7941" max="7941" width="6.7109375" style="24" customWidth="1"/>
    <col min="7942" max="7942" width="8.42578125" style="24" customWidth="1"/>
    <col min="7943" max="7943" width="10" style="24" customWidth="1"/>
    <col min="7944" max="7944" width="15.7109375" style="24" customWidth="1"/>
    <col min="7945" max="7945" width="18.140625" style="24" customWidth="1"/>
    <col min="7946" max="7946" width="19.28515625" style="24" customWidth="1"/>
    <col min="7947" max="7947" width="13.85546875" style="24" customWidth="1"/>
    <col min="7948" max="7950" width="11.5703125" style="24" customWidth="1"/>
    <col min="7951" max="7951" width="10.28515625" style="24" bestFit="1" customWidth="1"/>
    <col min="7952" max="7952" width="15.85546875" style="24" customWidth="1"/>
    <col min="7953" max="7953" width="17" style="24" customWidth="1"/>
    <col min="7954" max="7954" width="17.42578125" style="24" customWidth="1"/>
    <col min="7955" max="8192" width="9" style="24"/>
    <col min="8193" max="8193" width="4.140625" style="24" customWidth="1"/>
    <col min="8194" max="8194" width="4.28515625" style="24" customWidth="1"/>
    <col min="8195" max="8195" width="13.5703125" style="24" customWidth="1"/>
    <col min="8196" max="8196" width="65" style="24" customWidth="1"/>
    <col min="8197" max="8197" width="6.7109375" style="24" customWidth="1"/>
    <col min="8198" max="8198" width="8.42578125" style="24" customWidth="1"/>
    <col min="8199" max="8199" width="10" style="24" customWidth="1"/>
    <col min="8200" max="8200" width="15.7109375" style="24" customWidth="1"/>
    <col min="8201" max="8201" width="18.140625" style="24" customWidth="1"/>
    <col min="8202" max="8202" width="19.28515625" style="24" customWidth="1"/>
    <col min="8203" max="8203" width="13.85546875" style="24" customWidth="1"/>
    <col min="8204" max="8206" width="11.5703125" style="24" customWidth="1"/>
    <col min="8207" max="8207" width="10.28515625" style="24" bestFit="1" customWidth="1"/>
    <col min="8208" max="8208" width="15.85546875" style="24" customWidth="1"/>
    <col min="8209" max="8209" width="17" style="24" customWidth="1"/>
    <col min="8210" max="8210" width="17.42578125" style="24" customWidth="1"/>
    <col min="8211" max="8448" width="9" style="24"/>
    <col min="8449" max="8449" width="4.140625" style="24" customWidth="1"/>
    <col min="8450" max="8450" width="4.28515625" style="24" customWidth="1"/>
    <col min="8451" max="8451" width="13.5703125" style="24" customWidth="1"/>
    <col min="8452" max="8452" width="65" style="24" customWidth="1"/>
    <col min="8453" max="8453" width="6.7109375" style="24" customWidth="1"/>
    <col min="8454" max="8454" width="8.42578125" style="24" customWidth="1"/>
    <col min="8455" max="8455" width="10" style="24" customWidth="1"/>
    <col min="8456" max="8456" width="15.7109375" style="24" customWidth="1"/>
    <col min="8457" max="8457" width="18.140625" style="24" customWidth="1"/>
    <col min="8458" max="8458" width="19.28515625" style="24" customWidth="1"/>
    <col min="8459" max="8459" width="13.85546875" style="24" customWidth="1"/>
    <col min="8460" max="8462" width="11.5703125" style="24" customWidth="1"/>
    <col min="8463" max="8463" width="10.28515625" style="24" bestFit="1" customWidth="1"/>
    <col min="8464" max="8464" width="15.85546875" style="24" customWidth="1"/>
    <col min="8465" max="8465" width="17" style="24" customWidth="1"/>
    <col min="8466" max="8466" width="17.42578125" style="24" customWidth="1"/>
    <col min="8467" max="8704" width="9" style="24"/>
    <col min="8705" max="8705" width="4.140625" style="24" customWidth="1"/>
    <col min="8706" max="8706" width="4.28515625" style="24" customWidth="1"/>
    <col min="8707" max="8707" width="13.5703125" style="24" customWidth="1"/>
    <col min="8708" max="8708" width="65" style="24" customWidth="1"/>
    <col min="8709" max="8709" width="6.7109375" style="24" customWidth="1"/>
    <col min="8710" max="8710" width="8.42578125" style="24" customWidth="1"/>
    <col min="8711" max="8711" width="10" style="24" customWidth="1"/>
    <col min="8712" max="8712" width="15.7109375" style="24" customWidth="1"/>
    <col min="8713" max="8713" width="18.140625" style="24" customWidth="1"/>
    <col min="8714" max="8714" width="19.28515625" style="24" customWidth="1"/>
    <col min="8715" max="8715" width="13.85546875" style="24" customWidth="1"/>
    <col min="8716" max="8718" width="11.5703125" style="24" customWidth="1"/>
    <col min="8719" max="8719" width="10.28515625" style="24" bestFit="1" customWidth="1"/>
    <col min="8720" max="8720" width="15.85546875" style="24" customWidth="1"/>
    <col min="8721" max="8721" width="17" style="24" customWidth="1"/>
    <col min="8722" max="8722" width="17.42578125" style="24" customWidth="1"/>
    <col min="8723" max="8960" width="9" style="24"/>
    <col min="8961" max="8961" width="4.140625" style="24" customWidth="1"/>
    <col min="8962" max="8962" width="4.28515625" style="24" customWidth="1"/>
    <col min="8963" max="8963" width="13.5703125" style="24" customWidth="1"/>
    <col min="8964" max="8964" width="65" style="24" customWidth="1"/>
    <col min="8965" max="8965" width="6.7109375" style="24" customWidth="1"/>
    <col min="8966" max="8966" width="8.42578125" style="24" customWidth="1"/>
    <col min="8967" max="8967" width="10" style="24" customWidth="1"/>
    <col min="8968" max="8968" width="15.7109375" style="24" customWidth="1"/>
    <col min="8969" max="8969" width="18.140625" style="24" customWidth="1"/>
    <col min="8970" max="8970" width="19.28515625" style="24" customWidth="1"/>
    <col min="8971" max="8971" width="13.85546875" style="24" customWidth="1"/>
    <col min="8972" max="8974" width="11.5703125" style="24" customWidth="1"/>
    <col min="8975" max="8975" width="10.28515625" style="24" bestFit="1" customWidth="1"/>
    <col min="8976" max="8976" width="15.85546875" style="24" customWidth="1"/>
    <col min="8977" max="8977" width="17" style="24" customWidth="1"/>
    <col min="8978" max="8978" width="17.42578125" style="24" customWidth="1"/>
    <col min="8979" max="9216" width="9" style="24"/>
    <col min="9217" max="9217" width="4.140625" style="24" customWidth="1"/>
    <col min="9218" max="9218" width="4.28515625" style="24" customWidth="1"/>
    <col min="9219" max="9219" width="13.5703125" style="24" customWidth="1"/>
    <col min="9220" max="9220" width="65" style="24" customWidth="1"/>
    <col min="9221" max="9221" width="6.7109375" style="24" customWidth="1"/>
    <col min="9222" max="9222" width="8.42578125" style="24" customWidth="1"/>
    <col min="9223" max="9223" width="10" style="24" customWidth="1"/>
    <col min="9224" max="9224" width="15.7109375" style="24" customWidth="1"/>
    <col min="9225" max="9225" width="18.140625" style="24" customWidth="1"/>
    <col min="9226" max="9226" width="19.28515625" style="24" customWidth="1"/>
    <col min="9227" max="9227" width="13.85546875" style="24" customWidth="1"/>
    <col min="9228" max="9230" width="11.5703125" style="24" customWidth="1"/>
    <col min="9231" max="9231" width="10.28515625" style="24" bestFit="1" customWidth="1"/>
    <col min="9232" max="9232" width="15.85546875" style="24" customWidth="1"/>
    <col min="9233" max="9233" width="17" style="24" customWidth="1"/>
    <col min="9234" max="9234" width="17.42578125" style="24" customWidth="1"/>
    <col min="9235" max="9472" width="9" style="24"/>
    <col min="9473" max="9473" width="4.140625" style="24" customWidth="1"/>
    <col min="9474" max="9474" width="4.28515625" style="24" customWidth="1"/>
    <col min="9475" max="9475" width="13.5703125" style="24" customWidth="1"/>
    <col min="9476" max="9476" width="65" style="24" customWidth="1"/>
    <col min="9477" max="9477" width="6.7109375" style="24" customWidth="1"/>
    <col min="9478" max="9478" width="8.42578125" style="24" customWidth="1"/>
    <col min="9479" max="9479" width="10" style="24" customWidth="1"/>
    <col min="9480" max="9480" width="15.7109375" style="24" customWidth="1"/>
    <col min="9481" max="9481" width="18.140625" style="24" customWidth="1"/>
    <col min="9482" max="9482" width="19.28515625" style="24" customWidth="1"/>
    <col min="9483" max="9483" width="13.85546875" style="24" customWidth="1"/>
    <col min="9484" max="9486" width="11.5703125" style="24" customWidth="1"/>
    <col min="9487" max="9487" width="10.28515625" style="24" bestFit="1" customWidth="1"/>
    <col min="9488" max="9488" width="15.85546875" style="24" customWidth="1"/>
    <col min="9489" max="9489" width="17" style="24" customWidth="1"/>
    <col min="9490" max="9490" width="17.42578125" style="24" customWidth="1"/>
    <col min="9491" max="9728" width="9" style="24"/>
    <col min="9729" max="9729" width="4.140625" style="24" customWidth="1"/>
    <col min="9730" max="9730" width="4.28515625" style="24" customWidth="1"/>
    <col min="9731" max="9731" width="13.5703125" style="24" customWidth="1"/>
    <col min="9732" max="9732" width="65" style="24" customWidth="1"/>
    <col min="9733" max="9733" width="6.7109375" style="24" customWidth="1"/>
    <col min="9734" max="9734" width="8.42578125" style="24" customWidth="1"/>
    <col min="9735" max="9735" width="10" style="24" customWidth="1"/>
    <col min="9736" max="9736" width="15.7109375" style="24" customWidth="1"/>
    <col min="9737" max="9737" width="18.140625" style="24" customWidth="1"/>
    <col min="9738" max="9738" width="19.28515625" style="24" customWidth="1"/>
    <col min="9739" max="9739" width="13.85546875" style="24" customWidth="1"/>
    <col min="9740" max="9742" width="11.5703125" style="24" customWidth="1"/>
    <col min="9743" max="9743" width="10.28515625" style="24" bestFit="1" customWidth="1"/>
    <col min="9744" max="9744" width="15.85546875" style="24" customWidth="1"/>
    <col min="9745" max="9745" width="17" style="24" customWidth="1"/>
    <col min="9746" max="9746" width="17.42578125" style="24" customWidth="1"/>
    <col min="9747" max="9984" width="9" style="24"/>
    <col min="9985" max="9985" width="4.140625" style="24" customWidth="1"/>
    <col min="9986" max="9986" width="4.28515625" style="24" customWidth="1"/>
    <col min="9987" max="9987" width="13.5703125" style="24" customWidth="1"/>
    <col min="9988" max="9988" width="65" style="24" customWidth="1"/>
    <col min="9989" max="9989" width="6.7109375" style="24" customWidth="1"/>
    <col min="9990" max="9990" width="8.42578125" style="24" customWidth="1"/>
    <col min="9991" max="9991" width="10" style="24" customWidth="1"/>
    <col min="9992" max="9992" width="15.7109375" style="24" customWidth="1"/>
    <col min="9993" max="9993" width="18.140625" style="24" customWidth="1"/>
    <col min="9994" max="9994" width="19.28515625" style="24" customWidth="1"/>
    <col min="9995" max="9995" width="13.85546875" style="24" customWidth="1"/>
    <col min="9996" max="9998" width="11.5703125" style="24" customWidth="1"/>
    <col min="9999" max="9999" width="10.28515625" style="24" bestFit="1" customWidth="1"/>
    <col min="10000" max="10000" width="15.85546875" style="24" customWidth="1"/>
    <col min="10001" max="10001" width="17" style="24" customWidth="1"/>
    <col min="10002" max="10002" width="17.42578125" style="24" customWidth="1"/>
    <col min="10003" max="10240" width="9" style="24"/>
    <col min="10241" max="10241" width="4.140625" style="24" customWidth="1"/>
    <col min="10242" max="10242" width="4.28515625" style="24" customWidth="1"/>
    <col min="10243" max="10243" width="13.5703125" style="24" customWidth="1"/>
    <col min="10244" max="10244" width="65" style="24" customWidth="1"/>
    <col min="10245" max="10245" width="6.7109375" style="24" customWidth="1"/>
    <col min="10246" max="10246" width="8.42578125" style="24" customWidth="1"/>
    <col min="10247" max="10247" width="10" style="24" customWidth="1"/>
    <col min="10248" max="10248" width="15.7109375" style="24" customWidth="1"/>
    <col min="10249" max="10249" width="18.140625" style="24" customWidth="1"/>
    <col min="10250" max="10250" width="19.28515625" style="24" customWidth="1"/>
    <col min="10251" max="10251" width="13.85546875" style="24" customWidth="1"/>
    <col min="10252" max="10254" width="11.5703125" style="24" customWidth="1"/>
    <col min="10255" max="10255" width="10.28515625" style="24" bestFit="1" customWidth="1"/>
    <col min="10256" max="10256" width="15.85546875" style="24" customWidth="1"/>
    <col min="10257" max="10257" width="17" style="24" customWidth="1"/>
    <col min="10258" max="10258" width="17.42578125" style="24" customWidth="1"/>
    <col min="10259" max="10496" width="9" style="24"/>
    <col min="10497" max="10497" width="4.140625" style="24" customWidth="1"/>
    <col min="10498" max="10498" width="4.28515625" style="24" customWidth="1"/>
    <col min="10499" max="10499" width="13.5703125" style="24" customWidth="1"/>
    <col min="10500" max="10500" width="65" style="24" customWidth="1"/>
    <col min="10501" max="10501" width="6.7109375" style="24" customWidth="1"/>
    <col min="10502" max="10502" width="8.42578125" style="24" customWidth="1"/>
    <col min="10503" max="10503" width="10" style="24" customWidth="1"/>
    <col min="10504" max="10504" width="15.7109375" style="24" customWidth="1"/>
    <col min="10505" max="10505" width="18.140625" style="24" customWidth="1"/>
    <col min="10506" max="10506" width="19.28515625" style="24" customWidth="1"/>
    <col min="10507" max="10507" width="13.85546875" style="24" customWidth="1"/>
    <col min="10508" max="10510" width="11.5703125" style="24" customWidth="1"/>
    <col min="10511" max="10511" width="10.28515625" style="24" bestFit="1" customWidth="1"/>
    <col min="10512" max="10512" width="15.85546875" style="24" customWidth="1"/>
    <col min="10513" max="10513" width="17" style="24" customWidth="1"/>
    <col min="10514" max="10514" width="17.42578125" style="24" customWidth="1"/>
    <col min="10515" max="10752" width="9" style="24"/>
    <col min="10753" max="10753" width="4.140625" style="24" customWidth="1"/>
    <col min="10754" max="10754" width="4.28515625" style="24" customWidth="1"/>
    <col min="10755" max="10755" width="13.5703125" style="24" customWidth="1"/>
    <col min="10756" max="10756" width="65" style="24" customWidth="1"/>
    <col min="10757" max="10757" width="6.7109375" style="24" customWidth="1"/>
    <col min="10758" max="10758" width="8.42578125" style="24" customWidth="1"/>
    <col min="10759" max="10759" width="10" style="24" customWidth="1"/>
    <col min="10760" max="10760" width="15.7109375" style="24" customWidth="1"/>
    <col min="10761" max="10761" width="18.140625" style="24" customWidth="1"/>
    <col min="10762" max="10762" width="19.28515625" style="24" customWidth="1"/>
    <col min="10763" max="10763" width="13.85546875" style="24" customWidth="1"/>
    <col min="10764" max="10766" width="11.5703125" style="24" customWidth="1"/>
    <col min="10767" max="10767" width="10.28515625" style="24" bestFit="1" customWidth="1"/>
    <col min="10768" max="10768" width="15.85546875" style="24" customWidth="1"/>
    <col min="10769" max="10769" width="17" style="24" customWidth="1"/>
    <col min="10770" max="10770" width="17.42578125" style="24" customWidth="1"/>
    <col min="10771" max="11008" width="9" style="24"/>
    <col min="11009" max="11009" width="4.140625" style="24" customWidth="1"/>
    <col min="11010" max="11010" width="4.28515625" style="24" customWidth="1"/>
    <col min="11011" max="11011" width="13.5703125" style="24" customWidth="1"/>
    <col min="11012" max="11012" width="65" style="24" customWidth="1"/>
    <col min="11013" max="11013" width="6.7109375" style="24" customWidth="1"/>
    <col min="11014" max="11014" width="8.42578125" style="24" customWidth="1"/>
    <col min="11015" max="11015" width="10" style="24" customWidth="1"/>
    <col min="11016" max="11016" width="15.7109375" style="24" customWidth="1"/>
    <col min="11017" max="11017" width="18.140625" style="24" customWidth="1"/>
    <col min="11018" max="11018" width="19.28515625" style="24" customWidth="1"/>
    <col min="11019" max="11019" width="13.85546875" style="24" customWidth="1"/>
    <col min="11020" max="11022" width="11.5703125" style="24" customWidth="1"/>
    <col min="11023" max="11023" width="10.28515625" style="24" bestFit="1" customWidth="1"/>
    <col min="11024" max="11024" width="15.85546875" style="24" customWidth="1"/>
    <col min="11025" max="11025" width="17" style="24" customWidth="1"/>
    <col min="11026" max="11026" width="17.42578125" style="24" customWidth="1"/>
    <col min="11027" max="11264" width="9" style="24"/>
    <col min="11265" max="11265" width="4.140625" style="24" customWidth="1"/>
    <col min="11266" max="11266" width="4.28515625" style="24" customWidth="1"/>
    <col min="11267" max="11267" width="13.5703125" style="24" customWidth="1"/>
    <col min="11268" max="11268" width="65" style="24" customWidth="1"/>
    <col min="11269" max="11269" width="6.7109375" style="24" customWidth="1"/>
    <col min="11270" max="11270" width="8.42578125" style="24" customWidth="1"/>
    <col min="11271" max="11271" width="10" style="24" customWidth="1"/>
    <col min="11272" max="11272" width="15.7109375" style="24" customWidth="1"/>
    <col min="11273" max="11273" width="18.140625" style="24" customWidth="1"/>
    <col min="11274" max="11274" width="19.28515625" style="24" customWidth="1"/>
    <col min="11275" max="11275" width="13.85546875" style="24" customWidth="1"/>
    <col min="11276" max="11278" width="11.5703125" style="24" customWidth="1"/>
    <col min="11279" max="11279" width="10.28515625" style="24" bestFit="1" customWidth="1"/>
    <col min="11280" max="11280" width="15.85546875" style="24" customWidth="1"/>
    <col min="11281" max="11281" width="17" style="24" customWidth="1"/>
    <col min="11282" max="11282" width="17.42578125" style="24" customWidth="1"/>
    <col min="11283" max="11520" width="9" style="24"/>
    <col min="11521" max="11521" width="4.140625" style="24" customWidth="1"/>
    <col min="11522" max="11522" width="4.28515625" style="24" customWidth="1"/>
    <col min="11523" max="11523" width="13.5703125" style="24" customWidth="1"/>
    <col min="11524" max="11524" width="65" style="24" customWidth="1"/>
    <col min="11525" max="11525" width="6.7109375" style="24" customWidth="1"/>
    <col min="11526" max="11526" width="8.42578125" style="24" customWidth="1"/>
    <col min="11527" max="11527" width="10" style="24" customWidth="1"/>
    <col min="11528" max="11528" width="15.7109375" style="24" customWidth="1"/>
    <col min="11529" max="11529" width="18.140625" style="24" customWidth="1"/>
    <col min="11530" max="11530" width="19.28515625" style="24" customWidth="1"/>
    <col min="11531" max="11531" width="13.85546875" style="24" customWidth="1"/>
    <col min="11532" max="11534" width="11.5703125" style="24" customWidth="1"/>
    <col min="11535" max="11535" width="10.28515625" style="24" bestFit="1" customWidth="1"/>
    <col min="11536" max="11536" width="15.85546875" style="24" customWidth="1"/>
    <col min="11537" max="11537" width="17" style="24" customWidth="1"/>
    <col min="11538" max="11538" width="17.42578125" style="24" customWidth="1"/>
    <col min="11539" max="11776" width="9" style="24"/>
    <col min="11777" max="11777" width="4.140625" style="24" customWidth="1"/>
    <col min="11778" max="11778" width="4.28515625" style="24" customWidth="1"/>
    <col min="11779" max="11779" width="13.5703125" style="24" customWidth="1"/>
    <col min="11780" max="11780" width="65" style="24" customWidth="1"/>
    <col min="11781" max="11781" width="6.7109375" style="24" customWidth="1"/>
    <col min="11782" max="11782" width="8.42578125" style="24" customWidth="1"/>
    <col min="11783" max="11783" width="10" style="24" customWidth="1"/>
    <col min="11784" max="11784" width="15.7109375" style="24" customWidth="1"/>
    <col min="11785" max="11785" width="18.140625" style="24" customWidth="1"/>
    <col min="11786" max="11786" width="19.28515625" style="24" customWidth="1"/>
    <col min="11787" max="11787" width="13.85546875" style="24" customWidth="1"/>
    <col min="11788" max="11790" width="11.5703125" style="24" customWidth="1"/>
    <col min="11791" max="11791" width="10.28515625" style="24" bestFit="1" customWidth="1"/>
    <col min="11792" max="11792" width="15.85546875" style="24" customWidth="1"/>
    <col min="11793" max="11793" width="17" style="24" customWidth="1"/>
    <col min="11794" max="11794" width="17.42578125" style="24" customWidth="1"/>
    <col min="11795" max="12032" width="9" style="24"/>
    <col min="12033" max="12033" width="4.140625" style="24" customWidth="1"/>
    <col min="12034" max="12034" width="4.28515625" style="24" customWidth="1"/>
    <col min="12035" max="12035" width="13.5703125" style="24" customWidth="1"/>
    <col min="12036" max="12036" width="65" style="24" customWidth="1"/>
    <col min="12037" max="12037" width="6.7109375" style="24" customWidth="1"/>
    <col min="12038" max="12038" width="8.42578125" style="24" customWidth="1"/>
    <col min="12039" max="12039" width="10" style="24" customWidth="1"/>
    <col min="12040" max="12040" width="15.7109375" style="24" customWidth="1"/>
    <col min="12041" max="12041" width="18.140625" style="24" customWidth="1"/>
    <col min="12042" max="12042" width="19.28515625" style="24" customWidth="1"/>
    <col min="12043" max="12043" width="13.85546875" style="24" customWidth="1"/>
    <col min="12044" max="12046" width="11.5703125" style="24" customWidth="1"/>
    <col min="12047" max="12047" width="10.28515625" style="24" bestFit="1" customWidth="1"/>
    <col min="12048" max="12048" width="15.85546875" style="24" customWidth="1"/>
    <col min="12049" max="12049" width="17" style="24" customWidth="1"/>
    <col min="12050" max="12050" width="17.42578125" style="24" customWidth="1"/>
    <col min="12051" max="12288" width="9" style="24"/>
    <col min="12289" max="12289" width="4.140625" style="24" customWidth="1"/>
    <col min="12290" max="12290" width="4.28515625" style="24" customWidth="1"/>
    <col min="12291" max="12291" width="13.5703125" style="24" customWidth="1"/>
    <col min="12292" max="12292" width="65" style="24" customWidth="1"/>
    <col min="12293" max="12293" width="6.7109375" style="24" customWidth="1"/>
    <col min="12294" max="12294" width="8.42578125" style="24" customWidth="1"/>
    <col min="12295" max="12295" width="10" style="24" customWidth="1"/>
    <col min="12296" max="12296" width="15.7109375" style="24" customWidth="1"/>
    <col min="12297" max="12297" width="18.140625" style="24" customWidth="1"/>
    <col min="12298" max="12298" width="19.28515625" style="24" customWidth="1"/>
    <col min="12299" max="12299" width="13.85546875" style="24" customWidth="1"/>
    <col min="12300" max="12302" width="11.5703125" style="24" customWidth="1"/>
    <col min="12303" max="12303" width="10.28515625" style="24" bestFit="1" customWidth="1"/>
    <col min="12304" max="12304" width="15.85546875" style="24" customWidth="1"/>
    <col min="12305" max="12305" width="17" style="24" customWidth="1"/>
    <col min="12306" max="12306" width="17.42578125" style="24" customWidth="1"/>
    <col min="12307" max="12544" width="9" style="24"/>
    <col min="12545" max="12545" width="4.140625" style="24" customWidth="1"/>
    <col min="12546" max="12546" width="4.28515625" style="24" customWidth="1"/>
    <col min="12547" max="12547" width="13.5703125" style="24" customWidth="1"/>
    <col min="12548" max="12548" width="65" style="24" customWidth="1"/>
    <col min="12549" max="12549" width="6.7109375" style="24" customWidth="1"/>
    <col min="12550" max="12550" width="8.42578125" style="24" customWidth="1"/>
    <col min="12551" max="12551" width="10" style="24" customWidth="1"/>
    <col min="12552" max="12552" width="15.7109375" style="24" customWidth="1"/>
    <col min="12553" max="12553" width="18.140625" style="24" customWidth="1"/>
    <col min="12554" max="12554" width="19.28515625" style="24" customWidth="1"/>
    <col min="12555" max="12555" width="13.85546875" style="24" customWidth="1"/>
    <col min="12556" max="12558" width="11.5703125" style="24" customWidth="1"/>
    <col min="12559" max="12559" width="10.28515625" style="24" bestFit="1" customWidth="1"/>
    <col min="12560" max="12560" width="15.85546875" style="24" customWidth="1"/>
    <col min="12561" max="12561" width="17" style="24" customWidth="1"/>
    <col min="12562" max="12562" width="17.42578125" style="24" customWidth="1"/>
    <col min="12563" max="12800" width="9" style="24"/>
    <col min="12801" max="12801" width="4.140625" style="24" customWidth="1"/>
    <col min="12802" max="12802" width="4.28515625" style="24" customWidth="1"/>
    <col min="12803" max="12803" width="13.5703125" style="24" customWidth="1"/>
    <col min="12804" max="12804" width="65" style="24" customWidth="1"/>
    <col min="12805" max="12805" width="6.7109375" style="24" customWidth="1"/>
    <col min="12806" max="12806" width="8.42578125" style="24" customWidth="1"/>
    <col min="12807" max="12807" width="10" style="24" customWidth="1"/>
    <col min="12808" max="12808" width="15.7109375" style="24" customWidth="1"/>
    <col min="12809" max="12809" width="18.140625" style="24" customWidth="1"/>
    <col min="12810" max="12810" width="19.28515625" style="24" customWidth="1"/>
    <col min="12811" max="12811" width="13.85546875" style="24" customWidth="1"/>
    <col min="12812" max="12814" width="11.5703125" style="24" customWidth="1"/>
    <col min="12815" max="12815" width="10.28515625" style="24" bestFit="1" customWidth="1"/>
    <col min="12816" max="12816" width="15.85546875" style="24" customWidth="1"/>
    <col min="12817" max="12817" width="17" style="24" customWidth="1"/>
    <col min="12818" max="12818" width="17.42578125" style="24" customWidth="1"/>
    <col min="12819" max="13056" width="9" style="24"/>
    <col min="13057" max="13057" width="4.140625" style="24" customWidth="1"/>
    <col min="13058" max="13058" width="4.28515625" style="24" customWidth="1"/>
    <col min="13059" max="13059" width="13.5703125" style="24" customWidth="1"/>
    <col min="13060" max="13060" width="65" style="24" customWidth="1"/>
    <col min="13061" max="13061" width="6.7109375" style="24" customWidth="1"/>
    <col min="13062" max="13062" width="8.42578125" style="24" customWidth="1"/>
    <col min="13063" max="13063" width="10" style="24" customWidth="1"/>
    <col min="13064" max="13064" width="15.7109375" style="24" customWidth="1"/>
    <col min="13065" max="13065" width="18.140625" style="24" customWidth="1"/>
    <col min="13066" max="13066" width="19.28515625" style="24" customWidth="1"/>
    <col min="13067" max="13067" width="13.85546875" style="24" customWidth="1"/>
    <col min="13068" max="13070" width="11.5703125" style="24" customWidth="1"/>
    <col min="13071" max="13071" width="10.28515625" style="24" bestFit="1" customWidth="1"/>
    <col min="13072" max="13072" width="15.85546875" style="24" customWidth="1"/>
    <col min="13073" max="13073" width="17" style="24" customWidth="1"/>
    <col min="13074" max="13074" width="17.42578125" style="24" customWidth="1"/>
    <col min="13075" max="13312" width="9" style="24"/>
    <col min="13313" max="13313" width="4.140625" style="24" customWidth="1"/>
    <col min="13314" max="13314" width="4.28515625" style="24" customWidth="1"/>
    <col min="13315" max="13315" width="13.5703125" style="24" customWidth="1"/>
    <col min="13316" max="13316" width="65" style="24" customWidth="1"/>
    <col min="13317" max="13317" width="6.7109375" style="24" customWidth="1"/>
    <col min="13318" max="13318" width="8.42578125" style="24" customWidth="1"/>
    <col min="13319" max="13319" width="10" style="24" customWidth="1"/>
    <col min="13320" max="13320" width="15.7109375" style="24" customWidth="1"/>
    <col min="13321" max="13321" width="18.140625" style="24" customWidth="1"/>
    <col min="13322" max="13322" width="19.28515625" style="24" customWidth="1"/>
    <col min="13323" max="13323" width="13.85546875" style="24" customWidth="1"/>
    <col min="13324" max="13326" width="11.5703125" style="24" customWidth="1"/>
    <col min="13327" max="13327" width="10.28515625" style="24" bestFit="1" customWidth="1"/>
    <col min="13328" max="13328" width="15.85546875" style="24" customWidth="1"/>
    <col min="13329" max="13329" width="17" style="24" customWidth="1"/>
    <col min="13330" max="13330" width="17.42578125" style="24" customWidth="1"/>
    <col min="13331" max="13568" width="9" style="24"/>
    <col min="13569" max="13569" width="4.140625" style="24" customWidth="1"/>
    <col min="13570" max="13570" width="4.28515625" style="24" customWidth="1"/>
    <col min="13571" max="13571" width="13.5703125" style="24" customWidth="1"/>
    <col min="13572" max="13572" width="65" style="24" customWidth="1"/>
    <col min="13573" max="13573" width="6.7109375" style="24" customWidth="1"/>
    <col min="13574" max="13574" width="8.42578125" style="24" customWidth="1"/>
    <col min="13575" max="13575" width="10" style="24" customWidth="1"/>
    <col min="13576" max="13576" width="15.7109375" style="24" customWidth="1"/>
    <col min="13577" max="13577" width="18.140625" style="24" customWidth="1"/>
    <col min="13578" max="13578" width="19.28515625" style="24" customWidth="1"/>
    <col min="13579" max="13579" width="13.85546875" style="24" customWidth="1"/>
    <col min="13580" max="13582" width="11.5703125" style="24" customWidth="1"/>
    <col min="13583" max="13583" width="10.28515625" style="24" bestFit="1" customWidth="1"/>
    <col min="13584" max="13584" width="15.85546875" style="24" customWidth="1"/>
    <col min="13585" max="13585" width="17" style="24" customWidth="1"/>
    <col min="13586" max="13586" width="17.42578125" style="24" customWidth="1"/>
    <col min="13587" max="13824" width="9" style="24"/>
    <col min="13825" max="13825" width="4.140625" style="24" customWidth="1"/>
    <col min="13826" max="13826" width="4.28515625" style="24" customWidth="1"/>
    <col min="13827" max="13827" width="13.5703125" style="24" customWidth="1"/>
    <col min="13828" max="13828" width="65" style="24" customWidth="1"/>
    <col min="13829" max="13829" width="6.7109375" style="24" customWidth="1"/>
    <col min="13830" max="13830" width="8.42578125" style="24" customWidth="1"/>
    <col min="13831" max="13831" width="10" style="24" customWidth="1"/>
    <col min="13832" max="13832" width="15.7109375" style="24" customWidth="1"/>
    <col min="13833" max="13833" width="18.140625" style="24" customWidth="1"/>
    <col min="13834" max="13834" width="19.28515625" style="24" customWidth="1"/>
    <col min="13835" max="13835" width="13.85546875" style="24" customWidth="1"/>
    <col min="13836" max="13838" width="11.5703125" style="24" customWidth="1"/>
    <col min="13839" max="13839" width="10.28515625" style="24" bestFit="1" customWidth="1"/>
    <col min="13840" max="13840" width="15.85546875" style="24" customWidth="1"/>
    <col min="13841" max="13841" width="17" style="24" customWidth="1"/>
    <col min="13842" max="13842" width="17.42578125" style="24" customWidth="1"/>
    <col min="13843" max="14080" width="9" style="24"/>
    <col min="14081" max="14081" width="4.140625" style="24" customWidth="1"/>
    <col min="14082" max="14082" width="4.28515625" style="24" customWidth="1"/>
    <col min="14083" max="14083" width="13.5703125" style="24" customWidth="1"/>
    <col min="14084" max="14084" width="65" style="24" customWidth="1"/>
    <col min="14085" max="14085" width="6.7109375" style="24" customWidth="1"/>
    <col min="14086" max="14086" width="8.42578125" style="24" customWidth="1"/>
    <col min="14087" max="14087" width="10" style="24" customWidth="1"/>
    <col min="14088" max="14088" width="15.7109375" style="24" customWidth="1"/>
    <col min="14089" max="14089" width="18.140625" style="24" customWidth="1"/>
    <col min="14090" max="14090" width="19.28515625" style="24" customWidth="1"/>
    <col min="14091" max="14091" width="13.85546875" style="24" customWidth="1"/>
    <col min="14092" max="14094" width="11.5703125" style="24" customWidth="1"/>
    <col min="14095" max="14095" width="10.28515625" style="24" bestFit="1" customWidth="1"/>
    <col min="14096" max="14096" width="15.85546875" style="24" customWidth="1"/>
    <col min="14097" max="14097" width="17" style="24" customWidth="1"/>
    <col min="14098" max="14098" width="17.42578125" style="24" customWidth="1"/>
    <col min="14099" max="14336" width="9" style="24"/>
    <col min="14337" max="14337" width="4.140625" style="24" customWidth="1"/>
    <col min="14338" max="14338" width="4.28515625" style="24" customWidth="1"/>
    <col min="14339" max="14339" width="13.5703125" style="24" customWidth="1"/>
    <col min="14340" max="14340" width="65" style="24" customWidth="1"/>
    <col min="14341" max="14341" width="6.7109375" style="24" customWidth="1"/>
    <col min="14342" max="14342" width="8.42578125" style="24" customWidth="1"/>
    <col min="14343" max="14343" width="10" style="24" customWidth="1"/>
    <col min="14344" max="14344" width="15.7109375" style="24" customWidth="1"/>
    <col min="14345" max="14345" width="18.140625" style="24" customWidth="1"/>
    <col min="14346" max="14346" width="19.28515625" style="24" customWidth="1"/>
    <col min="14347" max="14347" width="13.85546875" style="24" customWidth="1"/>
    <col min="14348" max="14350" width="11.5703125" style="24" customWidth="1"/>
    <col min="14351" max="14351" width="10.28515625" style="24" bestFit="1" customWidth="1"/>
    <col min="14352" max="14352" width="15.85546875" style="24" customWidth="1"/>
    <col min="14353" max="14353" width="17" style="24" customWidth="1"/>
    <col min="14354" max="14354" width="17.42578125" style="24" customWidth="1"/>
    <col min="14355" max="14592" width="9" style="24"/>
    <col min="14593" max="14593" width="4.140625" style="24" customWidth="1"/>
    <col min="14594" max="14594" width="4.28515625" style="24" customWidth="1"/>
    <col min="14595" max="14595" width="13.5703125" style="24" customWidth="1"/>
    <col min="14596" max="14596" width="65" style="24" customWidth="1"/>
    <col min="14597" max="14597" width="6.7109375" style="24" customWidth="1"/>
    <col min="14598" max="14598" width="8.42578125" style="24" customWidth="1"/>
    <col min="14599" max="14599" width="10" style="24" customWidth="1"/>
    <col min="14600" max="14600" width="15.7109375" style="24" customWidth="1"/>
    <col min="14601" max="14601" width="18.140625" style="24" customWidth="1"/>
    <col min="14602" max="14602" width="19.28515625" style="24" customWidth="1"/>
    <col min="14603" max="14603" width="13.85546875" style="24" customWidth="1"/>
    <col min="14604" max="14606" width="11.5703125" style="24" customWidth="1"/>
    <col min="14607" max="14607" width="10.28515625" style="24" bestFit="1" customWidth="1"/>
    <col min="14608" max="14608" width="15.85546875" style="24" customWidth="1"/>
    <col min="14609" max="14609" width="17" style="24" customWidth="1"/>
    <col min="14610" max="14610" width="17.42578125" style="24" customWidth="1"/>
    <col min="14611" max="14848" width="9" style="24"/>
    <col min="14849" max="14849" width="4.140625" style="24" customWidth="1"/>
    <col min="14850" max="14850" width="4.28515625" style="24" customWidth="1"/>
    <col min="14851" max="14851" width="13.5703125" style="24" customWidth="1"/>
    <col min="14852" max="14852" width="65" style="24" customWidth="1"/>
    <col min="14853" max="14853" width="6.7109375" style="24" customWidth="1"/>
    <col min="14854" max="14854" width="8.42578125" style="24" customWidth="1"/>
    <col min="14855" max="14855" width="10" style="24" customWidth="1"/>
    <col min="14856" max="14856" width="15.7109375" style="24" customWidth="1"/>
    <col min="14857" max="14857" width="18.140625" style="24" customWidth="1"/>
    <col min="14858" max="14858" width="19.28515625" style="24" customWidth="1"/>
    <col min="14859" max="14859" width="13.85546875" style="24" customWidth="1"/>
    <col min="14860" max="14862" width="11.5703125" style="24" customWidth="1"/>
    <col min="14863" max="14863" width="10.28515625" style="24" bestFit="1" customWidth="1"/>
    <col min="14864" max="14864" width="15.85546875" style="24" customWidth="1"/>
    <col min="14865" max="14865" width="17" style="24" customWidth="1"/>
    <col min="14866" max="14866" width="17.42578125" style="24" customWidth="1"/>
    <col min="14867" max="15104" width="9" style="24"/>
    <col min="15105" max="15105" width="4.140625" style="24" customWidth="1"/>
    <col min="15106" max="15106" width="4.28515625" style="24" customWidth="1"/>
    <col min="15107" max="15107" width="13.5703125" style="24" customWidth="1"/>
    <col min="15108" max="15108" width="65" style="24" customWidth="1"/>
    <col min="15109" max="15109" width="6.7109375" style="24" customWidth="1"/>
    <col min="15110" max="15110" width="8.42578125" style="24" customWidth="1"/>
    <col min="15111" max="15111" width="10" style="24" customWidth="1"/>
    <col min="15112" max="15112" width="15.7109375" style="24" customWidth="1"/>
    <col min="15113" max="15113" width="18.140625" style="24" customWidth="1"/>
    <col min="15114" max="15114" width="19.28515625" style="24" customWidth="1"/>
    <col min="15115" max="15115" width="13.85546875" style="24" customWidth="1"/>
    <col min="15116" max="15118" width="11.5703125" style="24" customWidth="1"/>
    <col min="15119" max="15119" width="10.28515625" style="24" bestFit="1" customWidth="1"/>
    <col min="15120" max="15120" width="15.85546875" style="24" customWidth="1"/>
    <col min="15121" max="15121" width="17" style="24" customWidth="1"/>
    <col min="15122" max="15122" width="17.42578125" style="24" customWidth="1"/>
    <col min="15123" max="15360" width="9" style="24"/>
    <col min="15361" max="15361" width="4.140625" style="24" customWidth="1"/>
    <col min="15362" max="15362" width="4.28515625" style="24" customWidth="1"/>
    <col min="15363" max="15363" width="13.5703125" style="24" customWidth="1"/>
    <col min="15364" max="15364" width="65" style="24" customWidth="1"/>
    <col min="15365" max="15365" width="6.7109375" style="24" customWidth="1"/>
    <col min="15366" max="15366" width="8.42578125" style="24" customWidth="1"/>
    <col min="15367" max="15367" width="10" style="24" customWidth="1"/>
    <col min="15368" max="15368" width="15.7109375" style="24" customWidth="1"/>
    <col min="15369" max="15369" width="18.140625" style="24" customWidth="1"/>
    <col min="15370" max="15370" width="19.28515625" style="24" customWidth="1"/>
    <col min="15371" max="15371" width="13.85546875" style="24" customWidth="1"/>
    <col min="15372" max="15374" width="11.5703125" style="24" customWidth="1"/>
    <col min="15375" max="15375" width="10.28515625" style="24" bestFit="1" customWidth="1"/>
    <col min="15376" max="15376" width="15.85546875" style="24" customWidth="1"/>
    <col min="15377" max="15377" width="17" style="24" customWidth="1"/>
    <col min="15378" max="15378" width="17.42578125" style="24" customWidth="1"/>
    <col min="15379" max="15616" width="9" style="24"/>
    <col min="15617" max="15617" width="4.140625" style="24" customWidth="1"/>
    <col min="15618" max="15618" width="4.28515625" style="24" customWidth="1"/>
    <col min="15619" max="15619" width="13.5703125" style="24" customWidth="1"/>
    <col min="15620" max="15620" width="65" style="24" customWidth="1"/>
    <col min="15621" max="15621" width="6.7109375" style="24" customWidth="1"/>
    <col min="15622" max="15622" width="8.42578125" style="24" customWidth="1"/>
    <col min="15623" max="15623" width="10" style="24" customWidth="1"/>
    <col min="15624" max="15624" width="15.7109375" style="24" customWidth="1"/>
    <col min="15625" max="15625" width="18.140625" style="24" customWidth="1"/>
    <col min="15626" max="15626" width="19.28515625" style="24" customWidth="1"/>
    <col min="15627" max="15627" width="13.85546875" style="24" customWidth="1"/>
    <col min="15628" max="15630" width="11.5703125" style="24" customWidth="1"/>
    <col min="15631" max="15631" width="10.28515625" style="24" bestFit="1" customWidth="1"/>
    <col min="15632" max="15632" width="15.85546875" style="24" customWidth="1"/>
    <col min="15633" max="15633" width="17" style="24" customWidth="1"/>
    <col min="15634" max="15634" width="17.42578125" style="24" customWidth="1"/>
    <col min="15635" max="15872" width="9" style="24"/>
    <col min="15873" max="15873" width="4.140625" style="24" customWidth="1"/>
    <col min="15874" max="15874" width="4.28515625" style="24" customWidth="1"/>
    <col min="15875" max="15875" width="13.5703125" style="24" customWidth="1"/>
    <col min="15876" max="15876" width="65" style="24" customWidth="1"/>
    <col min="15877" max="15877" width="6.7109375" style="24" customWidth="1"/>
    <col min="15878" max="15878" width="8.42578125" style="24" customWidth="1"/>
    <col min="15879" max="15879" width="10" style="24" customWidth="1"/>
    <col min="15880" max="15880" width="15.7109375" style="24" customWidth="1"/>
    <col min="15881" max="15881" width="18.140625" style="24" customWidth="1"/>
    <col min="15882" max="15882" width="19.28515625" style="24" customWidth="1"/>
    <col min="15883" max="15883" width="13.85546875" style="24" customWidth="1"/>
    <col min="15884" max="15886" width="11.5703125" style="24" customWidth="1"/>
    <col min="15887" max="15887" width="10.28515625" style="24" bestFit="1" customWidth="1"/>
    <col min="15888" max="15888" width="15.85546875" style="24" customWidth="1"/>
    <col min="15889" max="15889" width="17" style="24" customWidth="1"/>
    <col min="15890" max="15890" width="17.42578125" style="24" customWidth="1"/>
    <col min="15891" max="16128" width="9" style="24"/>
    <col min="16129" max="16129" width="4.140625" style="24" customWidth="1"/>
    <col min="16130" max="16130" width="4.28515625" style="24" customWidth="1"/>
    <col min="16131" max="16131" width="13.5703125" style="24" customWidth="1"/>
    <col min="16132" max="16132" width="65" style="24" customWidth="1"/>
    <col min="16133" max="16133" width="6.7109375" style="24" customWidth="1"/>
    <col min="16134" max="16134" width="8.42578125" style="24" customWidth="1"/>
    <col min="16135" max="16135" width="10" style="24" customWidth="1"/>
    <col min="16136" max="16136" width="15.7109375" style="24" customWidth="1"/>
    <col min="16137" max="16137" width="18.140625" style="24" customWidth="1"/>
    <col min="16138" max="16138" width="19.28515625" style="24" customWidth="1"/>
    <col min="16139" max="16139" width="13.85546875" style="24" customWidth="1"/>
    <col min="16140" max="16142" width="11.5703125" style="24" customWidth="1"/>
    <col min="16143" max="16143" width="10.28515625" style="24" bestFit="1" customWidth="1"/>
    <col min="16144" max="16144" width="15.85546875" style="24" customWidth="1"/>
    <col min="16145" max="16145" width="17" style="24" customWidth="1"/>
    <col min="16146" max="16146" width="17.42578125" style="24" customWidth="1"/>
    <col min="16147" max="16384" width="9" style="24"/>
  </cols>
  <sheetData>
    <row r="1" spans="1:130" s="3" customFormat="1" ht="20.25" customHeight="1">
      <c r="A1" s="1" t="s">
        <v>350</v>
      </c>
      <c r="B1" s="2"/>
      <c r="C1" s="2"/>
      <c r="D1" s="2"/>
      <c r="E1" s="2"/>
      <c r="F1" s="2"/>
      <c r="G1" s="2"/>
      <c r="H1" s="2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</row>
    <row r="2" spans="1:130" s="43" customFormat="1" ht="13.5" customHeight="1">
      <c r="A2" s="389" t="s">
        <v>1</v>
      </c>
      <c r="B2" s="390"/>
      <c r="C2" s="390"/>
      <c r="D2" s="390"/>
      <c r="E2" s="390"/>
      <c r="F2" s="390"/>
      <c r="G2" s="390"/>
      <c r="H2" s="390"/>
      <c r="I2" s="390"/>
      <c r="J2" s="39"/>
      <c r="K2" s="40"/>
      <c r="L2" s="38"/>
      <c r="M2" s="38"/>
      <c r="N2" s="38"/>
      <c r="O2" s="41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</row>
    <row r="3" spans="1:130" s="48" customFormat="1" ht="13.5" customHeight="1">
      <c r="A3" s="391" t="s">
        <v>319</v>
      </c>
      <c r="B3" s="392"/>
      <c r="C3" s="392"/>
      <c r="D3" s="392"/>
      <c r="E3" s="10"/>
      <c r="F3" s="10"/>
      <c r="G3" s="44"/>
      <c r="H3" s="44"/>
      <c r="I3" s="45"/>
      <c r="J3" s="46"/>
      <c r="K3" s="40"/>
      <c r="L3" s="38"/>
      <c r="M3" s="38"/>
      <c r="N3" s="38"/>
      <c r="O3" s="46"/>
      <c r="P3" s="47"/>
      <c r="Q3" s="41"/>
      <c r="R3" s="41"/>
      <c r="S3" s="41"/>
      <c r="T3" s="41"/>
      <c r="U3" s="41"/>
      <c r="V3" s="41"/>
      <c r="W3" s="47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</row>
    <row r="4" spans="1:130" s="48" customFormat="1" ht="13.5" customHeight="1">
      <c r="A4" s="49" t="s">
        <v>95</v>
      </c>
      <c r="B4" s="50"/>
      <c r="C4" s="50"/>
      <c r="D4" s="50"/>
      <c r="E4" s="10"/>
      <c r="F4" s="10"/>
      <c r="G4" s="44"/>
      <c r="H4" s="44"/>
      <c r="I4" s="45"/>
      <c r="J4" s="46"/>
      <c r="K4" s="40"/>
      <c r="L4" s="38"/>
      <c r="M4" s="38"/>
      <c r="N4" s="38"/>
      <c r="O4" s="46"/>
      <c r="P4" s="47"/>
      <c r="Q4" s="41"/>
      <c r="R4" s="41"/>
      <c r="S4" s="41"/>
      <c r="T4" s="41"/>
      <c r="U4" s="41"/>
      <c r="V4" s="41"/>
      <c r="W4" s="47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</row>
    <row r="5" spans="1:130" s="51" customFormat="1" ht="13.5" customHeight="1">
      <c r="A5" s="10" t="s">
        <v>2</v>
      </c>
      <c r="B5" s="10"/>
      <c r="C5" s="10"/>
      <c r="D5" s="10"/>
      <c r="E5" s="10"/>
      <c r="F5" s="44"/>
      <c r="G5" s="44"/>
      <c r="H5" s="46"/>
      <c r="J5" s="38"/>
      <c r="K5" s="40"/>
      <c r="L5" s="38"/>
      <c r="M5" s="38"/>
      <c r="N5" s="38"/>
      <c r="O5" s="38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38"/>
      <c r="AF5" s="38"/>
      <c r="AG5" s="38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</row>
    <row r="6" spans="1:130" s="3" customFormat="1" ht="12.75" customHeight="1">
      <c r="A6" s="14"/>
      <c r="B6" s="14"/>
      <c r="C6" s="14"/>
      <c r="D6" s="52"/>
      <c r="E6" s="14"/>
      <c r="F6" s="14"/>
      <c r="G6" s="2"/>
      <c r="H6" s="2"/>
      <c r="I6" s="38"/>
      <c r="J6" s="53"/>
      <c r="K6" s="40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</row>
    <row r="7" spans="1:130" s="3" customFormat="1" ht="24.75" customHeight="1">
      <c r="A7" s="54" t="s">
        <v>15</v>
      </c>
      <c r="B7" s="54" t="s">
        <v>16</v>
      </c>
      <c r="C7" s="54" t="s">
        <v>17</v>
      </c>
      <c r="D7" s="54" t="s">
        <v>4</v>
      </c>
      <c r="E7" s="54" t="s">
        <v>18</v>
      </c>
      <c r="F7" s="54" t="s">
        <v>19</v>
      </c>
      <c r="G7" s="54" t="s">
        <v>20</v>
      </c>
      <c r="H7" s="54" t="s">
        <v>21</v>
      </c>
      <c r="I7" s="54" t="s">
        <v>22</v>
      </c>
      <c r="J7" s="55"/>
      <c r="K7" s="40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</row>
    <row r="8" spans="1:130" s="3" customFormat="1" ht="12.75" customHeight="1">
      <c r="A8" s="54" t="s">
        <v>23</v>
      </c>
      <c r="B8" s="54" t="s">
        <v>24</v>
      </c>
      <c r="C8" s="54" t="s">
        <v>25</v>
      </c>
      <c r="D8" s="54" t="s">
        <v>26</v>
      </c>
      <c r="E8" s="54" t="s">
        <v>27</v>
      </c>
      <c r="F8" s="54" t="s">
        <v>28</v>
      </c>
      <c r="G8" s="54" t="s">
        <v>29</v>
      </c>
      <c r="H8" s="54">
        <v>8</v>
      </c>
      <c r="I8" s="54">
        <v>9</v>
      </c>
      <c r="J8" s="38"/>
      <c r="K8" s="40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</row>
    <row r="9" spans="1:130" s="3" customFormat="1" ht="21" customHeight="1">
      <c r="A9" s="56"/>
      <c r="B9" s="57"/>
      <c r="C9" s="57" t="s">
        <v>6</v>
      </c>
      <c r="D9" s="57" t="s">
        <v>7</v>
      </c>
      <c r="E9" s="57"/>
      <c r="F9" s="58"/>
      <c r="G9" s="59"/>
      <c r="H9" s="59">
        <f>H10+H30+H91+H107</f>
        <v>0</v>
      </c>
      <c r="I9" s="60"/>
      <c r="J9" s="38"/>
      <c r="K9" s="40"/>
      <c r="L9" s="38"/>
      <c r="M9" s="38"/>
      <c r="N9" s="38"/>
      <c r="O9" s="38"/>
      <c r="P9" s="38"/>
      <c r="Q9" s="61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</row>
    <row r="10" spans="1:130" s="74" customFormat="1" ht="13.5" customHeight="1">
      <c r="A10" s="75"/>
      <c r="B10" s="76"/>
      <c r="C10" s="235">
        <v>3</v>
      </c>
      <c r="D10" s="235" t="s">
        <v>87</v>
      </c>
      <c r="E10" s="235"/>
      <c r="F10" s="236"/>
      <c r="G10" s="79"/>
      <c r="H10" s="237">
        <f>SUM(H11:H29)</f>
        <v>0</v>
      </c>
      <c r="I10" s="238"/>
      <c r="J10" s="216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</row>
    <row r="11" spans="1:130" s="74" customFormat="1" ht="13.5" customHeight="1">
      <c r="A11" s="68">
        <v>1</v>
      </c>
      <c r="B11" s="69" t="s">
        <v>96</v>
      </c>
      <c r="C11" s="70">
        <v>310239411</v>
      </c>
      <c r="D11" s="70" t="s">
        <v>97</v>
      </c>
      <c r="E11" s="70" t="s">
        <v>98</v>
      </c>
      <c r="F11" s="100">
        <f>SUM(F12:F15)</f>
        <v>1.1458124999999999</v>
      </c>
      <c r="G11" s="72"/>
      <c r="H11" s="72">
        <f>F11*G11</f>
        <v>0</v>
      </c>
      <c r="I11" s="101" t="s">
        <v>32</v>
      </c>
      <c r="J11" s="216"/>
      <c r="K11" s="215"/>
      <c r="L11" s="215"/>
      <c r="M11" s="215"/>
      <c r="N11" s="215"/>
      <c r="O11" s="222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</row>
    <row r="12" spans="1:130" s="74" customFormat="1" ht="13.5" customHeight="1">
      <c r="A12" s="68"/>
      <c r="B12" s="70"/>
      <c r="C12" s="77"/>
      <c r="D12" s="77" t="s">
        <v>99</v>
      </c>
      <c r="E12" s="77"/>
      <c r="F12" s="78">
        <f>(1*1.5*0.15)*1.05</f>
        <v>0.23624999999999999</v>
      </c>
      <c r="G12" s="143"/>
      <c r="H12" s="143"/>
      <c r="I12" s="101"/>
      <c r="J12" s="216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</row>
    <row r="13" spans="1:130" s="74" customFormat="1" ht="13.5" customHeight="1">
      <c r="A13" s="68"/>
      <c r="B13" s="70"/>
      <c r="C13" s="77"/>
      <c r="D13" s="77" t="s">
        <v>100</v>
      </c>
      <c r="E13" s="77"/>
      <c r="F13" s="78">
        <f>(1.15*2.3*0.1)*1.05</f>
        <v>0.27772499999999994</v>
      </c>
      <c r="G13" s="143"/>
      <c r="H13" s="143"/>
      <c r="I13" s="101"/>
      <c r="J13" s="216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</row>
    <row r="14" spans="1:130" s="74" customFormat="1" ht="13.5" customHeight="1">
      <c r="A14" s="68"/>
      <c r="B14" s="70"/>
      <c r="C14" s="77"/>
      <c r="D14" s="77" t="s">
        <v>101</v>
      </c>
      <c r="E14" s="77"/>
      <c r="F14" s="78">
        <f>(1*2.05*0.1)*1.05</f>
        <v>0.21525</v>
      </c>
      <c r="G14" s="143"/>
      <c r="H14" s="143"/>
      <c r="I14" s="101"/>
      <c r="J14" s="216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</row>
    <row r="15" spans="1:130" s="74" customFormat="1" ht="13.5" customHeight="1">
      <c r="A15" s="68"/>
      <c r="B15" s="70"/>
      <c r="C15" s="77"/>
      <c r="D15" s="77" t="s">
        <v>102</v>
      </c>
      <c r="E15" s="77"/>
      <c r="F15" s="78">
        <f>(1.15*2.3*0.15)*1.05</f>
        <v>0.41658749999999994</v>
      </c>
      <c r="G15" s="143"/>
      <c r="H15" s="143"/>
      <c r="I15" s="101"/>
      <c r="J15" s="216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</row>
    <row r="16" spans="1:130" s="12" customFormat="1" ht="13.5" customHeight="1">
      <c r="A16" s="68">
        <v>2</v>
      </c>
      <c r="B16" s="69" t="s">
        <v>30</v>
      </c>
      <c r="C16" s="70" t="s">
        <v>103</v>
      </c>
      <c r="D16" s="70" t="s">
        <v>104</v>
      </c>
      <c r="E16" s="70" t="s">
        <v>65</v>
      </c>
      <c r="F16" s="100">
        <f>SUM(F17)</f>
        <v>4</v>
      </c>
      <c r="G16" s="72"/>
      <c r="H16" s="72">
        <f>F16*G16</f>
        <v>0</v>
      </c>
      <c r="I16" s="101" t="s">
        <v>42</v>
      </c>
      <c r="J16" s="239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</row>
    <row r="17" spans="1:130" s="12" customFormat="1" ht="27" customHeight="1">
      <c r="A17" s="62"/>
      <c r="B17" s="63"/>
      <c r="C17" s="64"/>
      <c r="D17" s="77" t="s">
        <v>105</v>
      </c>
      <c r="E17" s="64"/>
      <c r="F17" s="78">
        <v>4</v>
      </c>
      <c r="G17" s="66"/>
      <c r="H17" s="66"/>
      <c r="I17" s="67"/>
      <c r="J17" s="33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</row>
    <row r="18" spans="1:130" s="12" customFormat="1" ht="13.5" customHeight="1">
      <c r="A18" s="62"/>
      <c r="B18" s="63"/>
      <c r="C18" s="64"/>
      <c r="D18" s="77" t="s">
        <v>106</v>
      </c>
      <c r="E18" s="64"/>
      <c r="F18" s="65"/>
      <c r="G18" s="66"/>
      <c r="H18" s="66"/>
      <c r="I18" s="67"/>
      <c r="J18" s="362"/>
      <c r="K18" s="362"/>
      <c r="L18" s="362"/>
      <c r="M18" s="362"/>
      <c r="N18" s="362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</row>
    <row r="19" spans="1:130" s="240" customFormat="1" ht="27" customHeight="1">
      <c r="A19" s="84">
        <v>3</v>
      </c>
      <c r="B19" s="69" t="s">
        <v>30</v>
      </c>
      <c r="C19" s="70" t="s">
        <v>107</v>
      </c>
      <c r="D19" s="105" t="s">
        <v>108</v>
      </c>
      <c r="E19" s="106" t="s">
        <v>43</v>
      </c>
      <c r="F19" s="122">
        <f>SUM(F20)</f>
        <v>4</v>
      </c>
      <c r="G19" s="123"/>
      <c r="H19" s="90">
        <f>F19*G19</f>
        <v>0</v>
      </c>
      <c r="I19" s="101" t="s">
        <v>42</v>
      </c>
      <c r="J19" s="239"/>
    </row>
    <row r="20" spans="1:130" s="240" customFormat="1" ht="13.5" customHeight="1">
      <c r="A20" s="84"/>
      <c r="B20" s="241"/>
      <c r="C20" s="104"/>
      <c r="D20" s="77" t="s">
        <v>109</v>
      </c>
      <c r="E20" s="106"/>
      <c r="F20" s="242">
        <f>(4)*1</f>
        <v>4</v>
      </c>
      <c r="G20" s="123"/>
      <c r="H20" s="90"/>
      <c r="I20" s="73"/>
    </row>
    <row r="21" spans="1:130" s="240" customFormat="1" ht="40.5" customHeight="1">
      <c r="A21" s="84"/>
      <c r="B21" s="241"/>
      <c r="C21" s="104"/>
      <c r="D21" s="77" t="s">
        <v>110</v>
      </c>
      <c r="E21" s="148"/>
      <c r="F21" s="162"/>
      <c r="G21" s="123"/>
      <c r="H21" s="90"/>
      <c r="I21" s="73"/>
      <c r="J21" s="121"/>
    </row>
    <row r="22" spans="1:130" s="240" customFormat="1" ht="13.5" customHeight="1">
      <c r="A22" s="84"/>
      <c r="B22" s="241"/>
      <c r="C22" s="104"/>
      <c r="D22" s="77" t="s">
        <v>111</v>
      </c>
      <c r="E22" s="148"/>
      <c r="F22" s="162"/>
      <c r="G22" s="123"/>
      <c r="H22" s="90"/>
      <c r="I22" s="73"/>
    </row>
    <row r="23" spans="1:130" s="12" customFormat="1" ht="27" customHeight="1">
      <c r="A23" s="68">
        <v>4</v>
      </c>
      <c r="B23" s="69" t="s">
        <v>30</v>
      </c>
      <c r="C23" s="70" t="s">
        <v>112</v>
      </c>
      <c r="D23" s="70" t="s">
        <v>113</v>
      </c>
      <c r="E23" s="70" t="s">
        <v>65</v>
      </c>
      <c r="F23" s="100">
        <f>SUM(F25:F25)</f>
        <v>6</v>
      </c>
      <c r="G23" s="72"/>
      <c r="H23" s="72">
        <f>F23*G23</f>
        <v>0</v>
      </c>
      <c r="I23" s="101" t="s">
        <v>42</v>
      </c>
      <c r="J23" s="239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</row>
    <row r="24" spans="1:130" s="12" customFormat="1" ht="13.5" customHeight="1">
      <c r="A24" s="68"/>
      <c r="B24" s="69"/>
      <c r="C24" s="70"/>
      <c r="D24" s="77" t="s">
        <v>114</v>
      </c>
      <c r="E24" s="70"/>
      <c r="F24" s="78"/>
      <c r="G24" s="72"/>
      <c r="H24" s="72"/>
      <c r="I24" s="101"/>
      <c r="J24" s="239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</row>
    <row r="25" spans="1:130" s="12" customFormat="1" ht="13.5" customHeight="1">
      <c r="A25" s="68"/>
      <c r="B25" s="69"/>
      <c r="C25" s="70"/>
      <c r="D25" s="77" t="s">
        <v>115</v>
      </c>
      <c r="E25" s="70"/>
      <c r="F25" s="242">
        <v>6</v>
      </c>
      <c r="G25" s="72"/>
      <c r="H25" s="72"/>
      <c r="I25" s="101"/>
      <c r="J25" s="239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</row>
    <row r="26" spans="1:130" s="12" customFormat="1" ht="40.5" customHeight="1">
      <c r="A26" s="62"/>
      <c r="B26" s="63"/>
      <c r="C26" s="64"/>
      <c r="D26" s="77" t="s">
        <v>116</v>
      </c>
      <c r="E26" s="64"/>
      <c r="F26" s="64"/>
      <c r="G26" s="66"/>
      <c r="H26" s="66"/>
      <c r="I26" s="67"/>
      <c r="J26" s="362"/>
      <c r="K26" s="359"/>
      <c r="L26" s="359"/>
      <c r="M26" s="359"/>
      <c r="N26" s="359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</row>
    <row r="27" spans="1:130" s="12" customFormat="1" ht="13.5" customHeight="1">
      <c r="A27" s="62"/>
      <c r="B27" s="63"/>
      <c r="C27" s="64"/>
      <c r="D27" s="77" t="s">
        <v>106</v>
      </c>
      <c r="E27" s="64"/>
      <c r="F27" s="65"/>
      <c r="G27" s="66"/>
      <c r="H27" s="66"/>
      <c r="I27" s="67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</row>
    <row r="28" spans="1:130" s="74" customFormat="1" ht="27" customHeight="1">
      <c r="A28" s="68">
        <v>5</v>
      </c>
      <c r="B28" s="69" t="s">
        <v>96</v>
      </c>
      <c r="C28" s="70">
        <v>340271021</v>
      </c>
      <c r="D28" s="70" t="s">
        <v>265</v>
      </c>
      <c r="E28" s="70" t="s">
        <v>31</v>
      </c>
      <c r="F28" s="100">
        <f>SUM(F29:F29)</f>
        <v>9.4500000000000015E-2</v>
      </c>
      <c r="G28" s="72"/>
      <c r="H28" s="72">
        <f>F28*G28</f>
        <v>0</v>
      </c>
      <c r="I28" s="101" t="s">
        <v>32</v>
      </c>
      <c r="J28" s="216"/>
      <c r="K28" s="215"/>
      <c r="L28" s="215"/>
      <c r="M28" s="215"/>
      <c r="N28" s="215"/>
      <c r="O28" s="222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</row>
    <row r="29" spans="1:130" s="74" customFormat="1" ht="13.5" customHeight="1">
      <c r="A29" s="68"/>
      <c r="B29" s="70"/>
      <c r="C29" s="77"/>
      <c r="D29" s="77" t="s">
        <v>279</v>
      </c>
      <c r="E29" s="77"/>
      <c r="F29" s="78">
        <f>(0.2*0.45)*1.05</f>
        <v>9.4500000000000015E-2</v>
      </c>
      <c r="G29" s="143"/>
      <c r="H29" s="143"/>
      <c r="I29" s="101"/>
      <c r="J29" s="216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</row>
    <row r="30" spans="1:130" s="12" customFormat="1" ht="13.5" customHeight="1">
      <c r="A30" s="62"/>
      <c r="B30" s="63"/>
      <c r="C30" s="64" t="s">
        <v>28</v>
      </c>
      <c r="D30" s="64" t="s">
        <v>8</v>
      </c>
      <c r="E30" s="64"/>
      <c r="F30" s="65"/>
      <c r="G30" s="66"/>
      <c r="H30" s="66">
        <f>SUM(H31:H90)</f>
        <v>0</v>
      </c>
      <c r="I30" s="67"/>
      <c r="J30" s="239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</row>
    <row r="31" spans="1:130" s="8" customFormat="1" ht="13.5" customHeight="1">
      <c r="A31" s="68">
        <v>6</v>
      </c>
      <c r="B31" s="69" t="s">
        <v>96</v>
      </c>
      <c r="C31" s="70">
        <v>611315413</v>
      </c>
      <c r="D31" s="70" t="s">
        <v>117</v>
      </c>
      <c r="E31" s="70" t="s">
        <v>31</v>
      </c>
      <c r="F31" s="71">
        <f>SUM(F33:F34)</f>
        <v>183.21</v>
      </c>
      <c r="G31" s="72"/>
      <c r="H31" s="72">
        <f>F31*G31</f>
        <v>0</v>
      </c>
      <c r="I31" s="101" t="s">
        <v>32</v>
      </c>
      <c r="J31" s="222"/>
      <c r="K31" s="219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4"/>
      <c r="DZ31" s="74"/>
    </row>
    <row r="32" spans="1:130" s="8" customFormat="1" ht="13.5" customHeight="1">
      <c r="A32" s="243"/>
      <c r="B32" s="64"/>
      <c r="C32" s="64"/>
      <c r="D32" s="77" t="s">
        <v>118</v>
      </c>
      <c r="E32" s="70"/>
      <c r="F32" s="78"/>
      <c r="G32" s="66"/>
      <c r="H32" s="66"/>
      <c r="I32" s="244"/>
      <c r="J32" s="222"/>
      <c r="K32" s="215"/>
      <c r="L32" s="215"/>
      <c r="M32" s="215"/>
      <c r="N32" s="38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  <c r="DB32" s="74"/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  <c r="DR32" s="74"/>
      <c r="DS32" s="74"/>
      <c r="DT32" s="74"/>
      <c r="DU32" s="74"/>
      <c r="DV32" s="74"/>
      <c r="DW32" s="74"/>
      <c r="DX32" s="74"/>
      <c r="DY32" s="74"/>
      <c r="DZ32" s="74"/>
    </row>
    <row r="33" spans="1:256" s="8" customFormat="1" ht="27" customHeight="1">
      <c r="A33" s="243"/>
      <c r="B33" s="64"/>
      <c r="C33" s="64"/>
      <c r="D33" s="77" t="s">
        <v>119</v>
      </c>
      <c r="E33" s="70"/>
      <c r="F33" s="78">
        <f>(14.06+10.09+19.36+14.05+13.99+11.35+27.26+20.58)</f>
        <v>130.74</v>
      </c>
      <c r="G33" s="66"/>
      <c r="H33" s="66"/>
      <c r="I33" s="244"/>
      <c r="J33" s="222"/>
      <c r="K33" s="215"/>
      <c r="L33" s="215"/>
      <c r="M33" s="215"/>
      <c r="N33" s="38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/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  <c r="DU33" s="74"/>
      <c r="DV33" s="74"/>
      <c r="DW33" s="74"/>
      <c r="DX33" s="74"/>
      <c r="DY33" s="74"/>
      <c r="DZ33" s="74"/>
    </row>
    <row r="34" spans="1:256" s="8" customFormat="1" ht="13.5" customHeight="1">
      <c r="A34" s="243"/>
      <c r="B34" s="64"/>
      <c r="C34" s="64"/>
      <c r="D34" s="77" t="s">
        <v>120</v>
      </c>
      <c r="E34" s="70"/>
      <c r="F34" s="78">
        <f>20.1+13.99+18.38</f>
        <v>52.47</v>
      </c>
      <c r="G34" s="66"/>
      <c r="H34" s="66"/>
      <c r="I34" s="244"/>
      <c r="J34" s="222"/>
      <c r="K34" s="215"/>
      <c r="L34" s="215"/>
      <c r="M34" s="215"/>
      <c r="N34" s="38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  <c r="DT34" s="74"/>
      <c r="DU34" s="74"/>
      <c r="DV34" s="74"/>
      <c r="DW34" s="74"/>
      <c r="DX34" s="74"/>
      <c r="DY34" s="74"/>
      <c r="DZ34" s="74"/>
    </row>
    <row r="35" spans="1:256" s="116" customFormat="1" ht="13.5" customHeight="1">
      <c r="A35" s="356"/>
      <c r="B35" s="357"/>
      <c r="C35" s="342"/>
      <c r="D35" s="349" t="s">
        <v>264</v>
      </c>
      <c r="E35" s="342"/>
      <c r="F35" s="350"/>
      <c r="G35" s="345"/>
      <c r="H35" s="345"/>
      <c r="I35" s="358"/>
      <c r="J35" s="121"/>
      <c r="K35" s="221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  <c r="BI35" s="215"/>
      <c r="BJ35" s="215"/>
      <c r="BK35" s="215"/>
      <c r="BL35" s="215"/>
      <c r="BM35" s="215"/>
      <c r="BN35" s="215"/>
      <c r="BO35" s="215"/>
      <c r="BP35" s="215"/>
      <c r="BQ35" s="215"/>
      <c r="BR35" s="215"/>
      <c r="BS35" s="215"/>
      <c r="BT35" s="215"/>
      <c r="BU35" s="215"/>
      <c r="BV35" s="215"/>
      <c r="BW35" s="215"/>
      <c r="BX35" s="215"/>
      <c r="BY35" s="215"/>
      <c r="BZ35" s="215"/>
      <c r="CA35" s="215"/>
      <c r="CB35" s="215"/>
      <c r="CC35" s="215"/>
      <c r="CD35" s="215"/>
      <c r="CE35" s="215"/>
      <c r="CF35" s="215"/>
      <c r="CG35" s="215"/>
      <c r="CH35" s="215"/>
      <c r="CI35" s="215"/>
      <c r="CJ35" s="215"/>
      <c r="CK35" s="215"/>
      <c r="CL35" s="215"/>
      <c r="CM35" s="215"/>
      <c r="CN35" s="215"/>
      <c r="CO35" s="215"/>
      <c r="CP35" s="215"/>
      <c r="CQ35" s="215"/>
      <c r="CR35" s="215"/>
      <c r="CS35" s="215"/>
      <c r="CT35" s="215"/>
      <c r="CU35" s="215"/>
      <c r="CV35" s="215"/>
      <c r="CW35" s="215"/>
      <c r="CX35" s="215"/>
      <c r="CY35" s="215"/>
      <c r="CZ35" s="215"/>
      <c r="DA35" s="215"/>
      <c r="DB35" s="215"/>
      <c r="DC35" s="215"/>
      <c r="DD35" s="215"/>
      <c r="DE35" s="215"/>
      <c r="DF35" s="215"/>
      <c r="DG35" s="215"/>
      <c r="DH35" s="215"/>
      <c r="DI35" s="215"/>
      <c r="DJ35" s="215"/>
      <c r="DK35" s="215"/>
      <c r="DL35" s="215"/>
      <c r="DM35" s="215"/>
      <c r="DN35" s="215"/>
      <c r="DO35" s="215"/>
      <c r="DP35" s="215"/>
      <c r="DQ35" s="215"/>
      <c r="DR35" s="215"/>
      <c r="DS35" s="215"/>
      <c r="DT35" s="215"/>
      <c r="DU35" s="215"/>
      <c r="DV35" s="215"/>
      <c r="DW35" s="215"/>
      <c r="DX35" s="215"/>
      <c r="DY35" s="215"/>
      <c r="DZ35" s="215"/>
      <c r="EA35" s="215"/>
      <c r="EB35" s="215"/>
      <c r="EC35" s="215"/>
      <c r="ED35" s="215"/>
      <c r="EE35" s="215"/>
      <c r="EF35" s="215"/>
      <c r="EG35" s="215"/>
      <c r="EH35" s="215"/>
      <c r="EI35" s="215"/>
      <c r="EJ35" s="215"/>
      <c r="EK35" s="215"/>
      <c r="EL35" s="215"/>
      <c r="EM35" s="215"/>
      <c r="EN35" s="215"/>
      <c r="EO35" s="215"/>
      <c r="EP35" s="215"/>
      <c r="EQ35" s="215"/>
      <c r="ER35" s="215"/>
      <c r="ES35" s="215"/>
      <c r="ET35" s="215"/>
      <c r="EU35" s="215"/>
      <c r="EV35" s="215"/>
      <c r="EW35" s="215"/>
      <c r="EX35" s="215"/>
      <c r="EY35" s="215"/>
      <c r="EZ35" s="215"/>
      <c r="FA35" s="215"/>
      <c r="FB35" s="215"/>
      <c r="FC35" s="215"/>
      <c r="FD35" s="215"/>
      <c r="FE35" s="215"/>
      <c r="FF35" s="215"/>
      <c r="FG35" s="215"/>
      <c r="FH35" s="215"/>
      <c r="FI35" s="215"/>
      <c r="FJ35" s="215"/>
      <c r="FK35" s="215"/>
      <c r="FL35" s="215"/>
      <c r="FM35" s="215"/>
      <c r="FN35" s="215"/>
      <c r="FO35" s="215"/>
      <c r="FP35" s="215"/>
      <c r="FQ35" s="215"/>
      <c r="FR35" s="215"/>
      <c r="FS35" s="215"/>
      <c r="FT35" s="215"/>
      <c r="FU35" s="215"/>
      <c r="FV35" s="215"/>
      <c r="FW35" s="215"/>
      <c r="FX35" s="215"/>
      <c r="FY35" s="215"/>
      <c r="FZ35" s="215"/>
      <c r="GA35" s="215"/>
      <c r="GB35" s="215"/>
      <c r="GC35" s="215"/>
      <c r="GD35" s="215"/>
      <c r="GE35" s="215"/>
      <c r="GF35" s="215"/>
      <c r="GG35" s="215"/>
      <c r="GH35" s="215"/>
      <c r="GI35" s="215"/>
      <c r="GJ35" s="215"/>
      <c r="GK35" s="215"/>
      <c r="GL35" s="215"/>
      <c r="GM35" s="223"/>
      <c r="GN35" s="223"/>
      <c r="GO35" s="223"/>
      <c r="GP35" s="223"/>
      <c r="GQ35" s="223"/>
      <c r="GR35" s="223"/>
      <c r="GS35" s="223"/>
      <c r="GT35" s="223"/>
      <c r="GU35" s="223"/>
      <c r="GV35" s="223"/>
      <c r="GW35" s="223"/>
      <c r="GX35" s="223"/>
      <c r="GY35" s="223"/>
      <c r="GZ35" s="223"/>
      <c r="HA35" s="223"/>
      <c r="HB35" s="223"/>
      <c r="HC35" s="223"/>
      <c r="HD35" s="223"/>
      <c r="HE35" s="223"/>
      <c r="HF35" s="223"/>
      <c r="HG35" s="223"/>
      <c r="HH35" s="223"/>
      <c r="HI35" s="223"/>
      <c r="HJ35" s="223"/>
      <c r="HK35" s="223"/>
      <c r="HL35" s="223"/>
      <c r="HM35" s="223"/>
      <c r="HN35" s="223"/>
      <c r="HO35" s="223"/>
      <c r="HP35" s="223"/>
      <c r="HQ35" s="223"/>
      <c r="HR35" s="223"/>
      <c r="HS35" s="223"/>
      <c r="HT35" s="223"/>
      <c r="HU35" s="223"/>
      <c r="HV35" s="223"/>
      <c r="HW35" s="223"/>
      <c r="HX35" s="223"/>
      <c r="HY35" s="223"/>
      <c r="HZ35" s="223"/>
      <c r="IA35" s="223"/>
      <c r="IB35" s="223"/>
      <c r="IC35" s="223"/>
      <c r="ID35" s="223"/>
      <c r="IE35" s="223"/>
      <c r="IF35" s="223"/>
      <c r="IG35" s="223"/>
      <c r="IH35" s="223"/>
      <c r="II35" s="223"/>
      <c r="IJ35" s="223"/>
      <c r="IK35" s="223"/>
      <c r="IL35" s="223"/>
      <c r="IM35" s="223"/>
      <c r="IN35" s="223"/>
      <c r="IO35" s="223"/>
      <c r="IP35" s="223"/>
      <c r="IQ35" s="223"/>
      <c r="IR35" s="223"/>
      <c r="IS35" s="223"/>
      <c r="IT35" s="223"/>
      <c r="IU35" s="223"/>
      <c r="IV35" s="223"/>
    </row>
    <row r="36" spans="1:256" s="8" customFormat="1" ht="13.5" customHeight="1">
      <c r="A36" s="68">
        <v>7</v>
      </c>
      <c r="B36" s="69" t="s">
        <v>96</v>
      </c>
      <c r="C36" s="70">
        <v>611315453</v>
      </c>
      <c r="D36" s="70" t="s">
        <v>320</v>
      </c>
      <c r="E36" s="70" t="s">
        <v>31</v>
      </c>
      <c r="F36" s="71">
        <f>SUM(F38:F39)</f>
        <v>366.42</v>
      </c>
      <c r="G36" s="72"/>
      <c r="H36" s="72">
        <f>F36*G36</f>
        <v>0</v>
      </c>
      <c r="I36" s="101" t="s">
        <v>32</v>
      </c>
      <c r="J36" s="386"/>
      <c r="K36" s="219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  <c r="DR36" s="74"/>
      <c r="DS36" s="74"/>
      <c r="DT36" s="74"/>
      <c r="DU36" s="74"/>
      <c r="DV36" s="74"/>
      <c r="DW36" s="74"/>
      <c r="DX36" s="74"/>
      <c r="DY36" s="74"/>
      <c r="DZ36" s="74"/>
    </row>
    <row r="37" spans="1:256" s="8" customFormat="1" ht="13.5" customHeight="1">
      <c r="A37" s="243"/>
      <c r="B37" s="64"/>
      <c r="C37" s="64"/>
      <c r="D37" s="77" t="s">
        <v>321</v>
      </c>
      <c r="E37" s="70"/>
      <c r="F37" s="78"/>
      <c r="G37" s="66"/>
      <c r="H37" s="66"/>
      <c r="I37" s="244"/>
      <c r="J37" s="387"/>
      <c r="K37" s="215"/>
      <c r="L37" s="215"/>
      <c r="M37" s="215"/>
      <c r="N37" s="38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  <c r="DB37" s="74"/>
      <c r="DC37" s="74"/>
      <c r="DD37" s="74"/>
      <c r="DE37" s="74"/>
      <c r="DF37" s="74"/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  <c r="DR37" s="74"/>
      <c r="DS37" s="74"/>
      <c r="DT37" s="74"/>
      <c r="DU37" s="74"/>
      <c r="DV37" s="74"/>
      <c r="DW37" s="74"/>
      <c r="DX37" s="74"/>
      <c r="DY37" s="74"/>
      <c r="DZ37" s="74"/>
    </row>
    <row r="38" spans="1:256" s="8" customFormat="1" ht="27" customHeight="1">
      <c r="A38" s="243"/>
      <c r="B38" s="64"/>
      <c r="C38" s="64"/>
      <c r="D38" s="77" t="s">
        <v>322</v>
      </c>
      <c r="E38" s="70"/>
      <c r="F38" s="78">
        <f>(14.06+10.09+19.36+14.05+13.99+11.35+27.26+20.58)*2</f>
        <v>261.48</v>
      </c>
      <c r="G38" s="66"/>
      <c r="H38" s="66"/>
      <c r="I38" s="244"/>
      <c r="J38" s="222"/>
      <c r="K38" s="215"/>
      <c r="L38" s="215"/>
      <c r="M38" s="215"/>
      <c r="N38" s="38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</row>
    <row r="39" spans="1:256" s="8" customFormat="1" ht="13.5" customHeight="1">
      <c r="A39" s="243"/>
      <c r="B39" s="64"/>
      <c r="C39" s="64"/>
      <c r="D39" s="77" t="s">
        <v>323</v>
      </c>
      <c r="E39" s="70"/>
      <c r="F39" s="78">
        <f>(20.1+13.99+18.38)*2</f>
        <v>104.94</v>
      </c>
      <c r="G39" s="66"/>
      <c r="H39" s="66"/>
      <c r="I39" s="244"/>
      <c r="J39" s="222"/>
      <c r="K39" s="215"/>
      <c r="L39" s="215"/>
      <c r="M39" s="215"/>
      <c r="N39" s="38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/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</row>
    <row r="40" spans="1:256" s="223" customFormat="1" ht="27" customHeight="1">
      <c r="A40" s="341">
        <v>8</v>
      </c>
      <c r="B40" s="118" t="s">
        <v>96</v>
      </c>
      <c r="C40" s="125">
        <v>611995103</v>
      </c>
      <c r="D40" s="126" t="s">
        <v>261</v>
      </c>
      <c r="E40" s="342" t="s">
        <v>31</v>
      </c>
      <c r="F40" s="343">
        <f>SUM(F42:F42)</f>
        <v>130.74</v>
      </c>
      <c r="G40" s="344"/>
      <c r="H40" s="345">
        <f>F40*G40</f>
        <v>0</v>
      </c>
      <c r="I40" s="346" t="s">
        <v>32</v>
      </c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  <c r="BI40" s="215"/>
      <c r="BJ40" s="215"/>
      <c r="BK40" s="215"/>
      <c r="BL40" s="215"/>
      <c r="BM40" s="215"/>
      <c r="BN40" s="215"/>
      <c r="BO40" s="215"/>
      <c r="BP40" s="215"/>
      <c r="BQ40" s="215"/>
      <c r="BR40" s="215"/>
      <c r="BS40" s="215"/>
      <c r="BT40" s="215"/>
      <c r="BU40" s="215"/>
      <c r="BV40" s="215"/>
      <c r="BW40" s="215"/>
      <c r="BX40" s="215"/>
      <c r="BY40" s="215"/>
      <c r="BZ40" s="215"/>
      <c r="CA40" s="215"/>
      <c r="CB40" s="215"/>
      <c r="CC40" s="215"/>
      <c r="CD40" s="215"/>
      <c r="CE40" s="215"/>
      <c r="CF40" s="215"/>
      <c r="CG40" s="215"/>
      <c r="CH40" s="215"/>
      <c r="CI40" s="215"/>
      <c r="CJ40" s="215"/>
      <c r="CK40" s="215"/>
      <c r="CL40" s="215"/>
      <c r="CM40" s="215"/>
      <c r="CN40" s="215"/>
      <c r="CO40" s="215"/>
      <c r="CP40" s="215"/>
      <c r="CQ40" s="215"/>
      <c r="CR40" s="215"/>
      <c r="CS40" s="215"/>
      <c r="CT40" s="215"/>
      <c r="CU40" s="215"/>
      <c r="CV40" s="215"/>
      <c r="CW40" s="215"/>
      <c r="CX40" s="215"/>
      <c r="CY40" s="215"/>
      <c r="CZ40" s="215"/>
      <c r="DA40" s="215"/>
      <c r="DB40" s="215"/>
      <c r="DC40" s="215"/>
      <c r="DD40" s="215"/>
      <c r="DE40" s="215"/>
      <c r="DF40" s="215"/>
      <c r="DG40" s="215"/>
      <c r="DH40" s="215"/>
      <c r="DI40" s="215"/>
      <c r="DJ40" s="215"/>
      <c r="DK40" s="215"/>
      <c r="DL40" s="215"/>
      <c r="DM40" s="215"/>
      <c r="DN40" s="215"/>
      <c r="DO40" s="215"/>
      <c r="DP40" s="215"/>
      <c r="DQ40" s="215"/>
      <c r="DR40" s="215"/>
      <c r="DS40" s="215"/>
      <c r="DT40" s="215"/>
      <c r="DU40" s="215"/>
      <c r="DV40" s="215"/>
      <c r="DW40" s="215"/>
      <c r="DX40" s="215"/>
      <c r="DY40" s="215"/>
      <c r="DZ40" s="215"/>
    </row>
    <row r="41" spans="1:256" s="223" customFormat="1" ht="13.5" customHeight="1">
      <c r="A41" s="347"/>
      <c r="B41" s="348"/>
      <c r="C41" s="228"/>
      <c r="D41" s="349" t="s">
        <v>262</v>
      </c>
      <c r="E41" s="228"/>
      <c r="F41" s="350"/>
      <c r="G41" s="351"/>
      <c r="H41" s="351"/>
      <c r="I41" s="352"/>
      <c r="J41" s="353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  <c r="BI41" s="215"/>
      <c r="BJ41" s="215"/>
      <c r="BK41" s="215"/>
      <c r="BL41" s="215"/>
      <c r="BM41" s="215"/>
      <c r="BN41" s="215"/>
      <c r="BO41" s="215"/>
      <c r="BP41" s="215"/>
      <c r="BQ41" s="215"/>
      <c r="BR41" s="215"/>
      <c r="BS41" s="215"/>
      <c r="BT41" s="215"/>
      <c r="BU41" s="215"/>
      <c r="BV41" s="215"/>
      <c r="BW41" s="215"/>
      <c r="BX41" s="215"/>
      <c r="BY41" s="215"/>
      <c r="BZ41" s="215"/>
      <c r="CA41" s="215"/>
      <c r="CB41" s="215"/>
      <c r="CC41" s="215"/>
      <c r="CD41" s="215"/>
      <c r="CE41" s="215"/>
      <c r="CF41" s="215"/>
      <c r="CG41" s="215"/>
      <c r="CH41" s="215"/>
      <c r="CI41" s="215"/>
      <c r="CJ41" s="215"/>
      <c r="CK41" s="215"/>
      <c r="CL41" s="215"/>
      <c r="CM41" s="215"/>
      <c r="CN41" s="215"/>
      <c r="CO41" s="215"/>
      <c r="CP41" s="215"/>
      <c r="CQ41" s="215"/>
      <c r="CR41" s="215"/>
      <c r="CS41" s="215"/>
      <c r="CT41" s="215"/>
      <c r="CU41" s="215"/>
      <c r="CV41" s="215"/>
      <c r="CW41" s="215"/>
      <c r="CX41" s="215"/>
      <c r="CY41" s="215"/>
      <c r="CZ41" s="215"/>
      <c r="DA41" s="215"/>
      <c r="DB41" s="215"/>
      <c r="DC41" s="215"/>
      <c r="DD41" s="215"/>
      <c r="DE41" s="215"/>
      <c r="DF41" s="215"/>
      <c r="DG41" s="215"/>
      <c r="DH41" s="215"/>
      <c r="DI41" s="215"/>
      <c r="DJ41" s="215"/>
      <c r="DK41" s="215"/>
      <c r="DL41" s="215"/>
      <c r="DM41" s="215"/>
      <c r="DN41" s="215"/>
      <c r="DO41" s="215"/>
      <c r="DP41" s="215"/>
      <c r="DQ41" s="215"/>
      <c r="DR41" s="215"/>
      <c r="DS41" s="215"/>
      <c r="DT41" s="215"/>
      <c r="DU41" s="215"/>
      <c r="DV41" s="215"/>
      <c r="DW41" s="215"/>
      <c r="DX41" s="215"/>
      <c r="DY41" s="215"/>
      <c r="DZ41" s="215"/>
    </row>
    <row r="42" spans="1:256" s="223" customFormat="1" ht="27" customHeight="1">
      <c r="A42" s="347"/>
      <c r="B42" s="348"/>
      <c r="C42" s="228"/>
      <c r="D42" s="77" t="s">
        <v>119</v>
      </c>
      <c r="E42" s="70"/>
      <c r="F42" s="78">
        <f>(14.06+10.09+19.36+14.05+13.99+11.35+27.26+20.58)</f>
        <v>130.74</v>
      </c>
      <c r="G42" s="351"/>
      <c r="H42" s="351"/>
      <c r="I42" s="352"/>
      <c r="J42" s="354"/>
      <c r="K42" s="355"/>
      <c r="L42" s="355"/>
      <c r="M42" s="355"/>
      <c r="N42" s="355"/>
      <c r="O42" s="355"/>
      <c r="P42" s="355"/>
      <c r="Q42" s="215"/>
      <c r="R42" s="215"/>
      <c r="S42" s="215"/>
      <c r="T42" s="215"/>
      <c r="U42" s="215"/>
      <c r="V42" s="215"/>
      <c r="W42" s="215"/>
      <c r="X42" s="215"/>
      <c r="Y42" s="215"/>
      <c r="Z42" s="215"/>
      <c r="AA42" s="215"/>
      <c r="AB42" s="215"/>
      <c r="AC42" s="215"/>
      <c r="AD42" s="215"/>
      <c r="AE42" s="215"/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  <c r="BI42" s="215"/>
      <c r="BJ42" s="215"/>
      <c r="BK42" s="215"/>
      <c r="BL42" s="215"/>
      <c r="BM42" s="215"/>
      <c r="BN42" s="215"/>
      <c r="BO42" s="215"/>
      <c r="BP42" s="215"/>
      <c r="BQ42" s="215"/>
      <c r="BR42" s="215"/>
      <c r="BS42" s="215"/>
      <c r="BT42" s="215"/>
      <c r="BU42" s="215"/>
      <c r="BV42" s="215"/>
      <c r="BW42" s="215"/>
      <c r="BX42" s="215"/>
      <c r="BY42" s="215"/>
      <c r="BZ42" s="215"/>
      <c r="CA42" s="215"/>
      <c r="CB42" s="215"/>
      <c r="CC42" s="215"/>
      <c r="CD42" s="215"/>
      <c r="CE42" s="215"/>
      <c r="CF42" s="215"/>
      <c r="CG42" s="215"/>
      <c r="CH42" s="215"/>
      <c r="CI42" s="215"/>
      <c r="CJ42" s="215"/>
      <c r="CK42" s="215"/>
      <c r="CL42" s="215"/>
      <c r="CM42" s="215"/>
      <c r="CN42" s="215"/>
      <c r="CO42" s="215"/>
      <c r="CP42" s="215"/>
      <c r="CQ42" s="215"/>
      <c r="CR42" s="215"/>
      <c r="CS42" s="215"/>
      <c r="CT42" s="215"/>
      <c r="CU42" s="215"/>
      <c r="CV42" s="215"/>
      <c r="CW42" s="215"/>
      <c r="CX42" s="215"/>
      <c r="CY42" s="215"/>
      <c r="CZ42" s="215"/>
      <c r="DA42" s="215"/>
      <c r="DB42" s="215"/>
      <c r="DC42" s="215"/>
      <c r="DD42" s="215"/>
      <c r="DE42" s="215"/>
      <c r="DF42" s="215"/>
      <c r="DG42" s="215"/>
      <c r="DH42" s="215"/>
      <c r="DI42" s="215"/>
      <c r="DJ42" s="215"/>
      <c r="DK42" s="215"/>
      <c r="DL42" s="215"/>
      <c r="DM42" s="215"/>
      <c r="DN42" s="215"/>
      <c r="DO42" s="215"/>
      <c r="DP42" s="215"/>
      <c r="DQ42" s="215"/>
      <c r="DR42" s="215"/>
      <c r="DS42" s="215"/>
      <c r="DT42" s="215"/>
      <c r="DU42" s="215"/>
      <c r="DV42" s="215"/>
      <c r="DW42" s="215"/>
      <c r="DX42" s="215"/>
      <c r="DY42" s="215"/>
      <c r="DZ42" s="215"/>
    </row>
    <row r="43" spans="1:256" s="223" customFormat="1" ht="13.5" customHeight="1">
      <c r="A43" s="347"/>
      <c r="B43" s="348"/>
      <c r="C43" s="228"/>
      <c r="D43" s="349" t="s">
        <v>263</v>
      </c>
      <c r="E43" s="228"/>
      <c r="F43" s="350"/>
      <c r="G43" s="351"/>
      <c r="H43" s="351"/>
      <c r="I43" s="352"/>
      <c r="J43" s="353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/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  <c r="BI43" s="215"/>
      <c r="BJ43" s="215"/>
      <c r="BK43" s="215"/>
      <c r="BL43" s="215"/>
      <c r="BM43" s="215"/>
      <c r="BN43" s="215"/>
      <c r="BO43" s="215"/>
      <c r="BP43" s="215"/>
      <c r="BQ43" s="215"/>
      <c r="BR43" s="215"/>
      <c r="BS43" s="215"/>
      <c r="BT43" s="215"/>
      <c r="BU43" s="215"/>
      <c r="BV43" s="215"/>
      <c r="BW43" s="215"/>
      <c r="BX43" s="215"/>
      <c r="BY43" s="215"/>
      <c r="BZ43" s="215"/>
      <c r="CA43" s="215"/>
      <c r="CB43" s="215"/>
      <c r="CC43" s="215"/>
      <c r="CD43" s="215"/>
      <c r="CE43" s="215"/>
      <c r="CF43" s="215"/>
      <c r="CG43" s="215"/>
      <c r="CH43" s="215"/>
      <c r="CI43" s="215"/>
      <c r="CJ43" s="215"/>
      <c r="CK43" s="215"/>
      <c r="CL43" s="215"/>
      <c r="CM43" s="215"/>
      <c r="CN43" s="215"/>
      <c r="CO43" s="215"/>
      <c r="CP43" s="215"/>
      <c r="CQ43" s="215"/>
      <c r="CR43" s="215"/>
      <c r="CS43" s="215"/>
      <c r="CT43" s="215"/>
      <c r="CU43" s="215"/>
      <c r="CV43" s="215"/>
      <c r="CW43" s="215"/>
      <c r="CX43" s="215"/>
      <c r="CY43" s="215"/>
      <c r="CZ43" s="215"/>
      <c r="DA43" s="215"/>
      <c r="DB43" s="215"/>
      <c r="DC43" s="215"/>
      <c r="DD43" s="215"/>
      <c r="DE43" s="215"/>
      <c r="DF43" s="215"/>
      <c r="DG43" s="215"/>
      <c r="DH43" s="215"/>
      <c r="DI43" s="215"/>
      <c r="DJ43" s="215"/>
      <c r="DK43" s="215"/>
      <c r="DL43" s="215"/>
      <c r="DM43" s="215"/>
      <c r="DN43" s="215"/>
      <c r="DO43" s="215"/>
      <c r="DP43" s="215"/>
      <c r="DQ43" s="215"/>
      <c r="DR43" s="215"/>
      <c r="DS43" s="215"/>
      <c r="DT43" s="215"/>
      <c r="DU43" s="215"/>
      <c r="DV43" s="215"/>
      <c r="DW43" s="215"/>
      <c r="DX43" s="215"/>
      <c r="DY43" s="215"/>
      <c r="DZ43" s="215"/>
    </row>
    <row r="44" spans="1:256" s="8" customFormat="1" ht="13.5" customHeight="1">
      <c r="A44" s="68">
        <v>9</v>
      </c>
      <c r="B44" s="69" t="s">
        <v>30</v>
      </c>
      <c r="C44" s="70">
        <v>612131121</v>
      </c>
      <c r="D44" s="70" t="s">
        <v>121</v>
      </c>
      <c r="E44" s="70" t="s">
        <v>31</v>
      </c>
      <c r="F44" s="71">
        <f>SUM(F46:F46)</f>
        <v>554.14</v>
      </c>
      <c r="G44" s="72"/>
      <c r="H44" s="72">
        <f>F44*G44</f>
        <v>0</v>
      </c>
      <c r="I44" s="101" t="s">
        <v>32</v>
      </c>
      <c r="J44" s="222"/>
      <c r="K44" s="219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/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  <c r="CO44" s="74"/>
      <c r="CP44" s="74"/>
      <c r="CQ44" s="74"/>
      <c r="CR44" s="74"/>
      <c r="CS44" s="74"/>
      <c r="CT44" s="74"/>
      <c r="CU44" s="74"/>
      <c r="CV44" s="74"/>
      <c r="CW44" s="74"/>
      <c r="CX44" s="74"/>
      <c r="CY44" s="74"/>
      <c r="CZ44" s="74"/>
      <c r="DA44" s="74"/>
      <c r="DB44" s="74"/>
      <c r="DC44" s="74"/>
      <c r="DD44" s="74"/>
      <c r="DE44" s="74"/>
      <c r="DF44" s="74"/>
      <c r="DG44" s="74"/>
      <c r="DH44" s="74"/>
      <c r="DI44" s="74"/>
      <c r="DJ44" s="74"/>
      <c r="DK44" s="74"/>
      <c r="DL44" s="74"/>
      <c r="DM44" s="74"/>
      <c r="DN44" s="74"/>
      <c r="DO44" s="74"/>
      <c r="DP44" s="74"/>
      <c r="DQ44" s="74"/>
      <c r="DR44" s="74"/>
      <c r="DS44" s="74"/>
      <c r="DT44" s="74"/>
      <c r="DU44" s="74"/>
      <c r="DV44" s="74"/>
      <c r="DW44" s="74"/>
      <c r="DX44" s="74"/>
      <c r="DY44" s="74"/>
      <c r="DZ44" s="74"/>
    </row>
    <row r="45" spans="1:256" s="8" customFormat="1" ht="13.5" customHeight="1">
      <c r="A45" s="243"/>
      <c r="B45" s="64"/>
      <c r="C45" s="64"/>
      <c r="D45" s="77" t="s">
        <v>122</v>
      </c>
      <c r="E45" s="70"/>
      <c r="F45" s="78"/>
      <c r="G45" s="66"/>
      <c r="H45" s="66"/>
      <c r="I45" s="244"/>
      <c r="J45" s="222"/>
      <c r="K45" s="215"/>
      <c r="L45" s="215"/>
      <c r="M45" s="215"/>
      <c r="N45" s="38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  <c r="DB45" s="74"/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  <c r="DR45" s="74"/>
      <c r="DS45" s="74"/>
      <c r="DT45" s="74"/>
      <c r="DU45" s="74"/>
      <c r="DV45" s="74"/>
      <c r="DW45" s="74"/>
      <c r="DX45" s="74"/>
      <c r="DY45" s="74"/>
      <c r="DZ45" s="74"/>
    </row>
    <row r="46" spans="1:256" s="8" customFormat="1" ht="27" customHeight="1">
      <c r="A46" s="243"/>
      <c r="B46" s="64"/>
      <c r="C46" s="64"/>
      <c r="D46" s="77" t="s">
        <v>281</v>
      </c>
      <c r="E46" s="70"/>
      <c r="F46" s="78">
        <f>554.14</f>
        <v>554.14</v>
      </c>
      <c r="G46" s="66"/>
      <c r="H46" s="66"/>
      <c r="I46" s="244"/>
      <c r="J46" s="121"/>
      <c r="K46" s="215"/>
      <c r="L46" s="215"/>
      <c r="M46" s="215"/>
      <c r="N46" s="38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  <c r="DA46" s="74"/>
      <c r="DB46" s="74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  <c r="DR46" s="74"/>
      <c r="DS46" s="74"/>
      <c r="DT46" s="74"/>
      <c r="DU46" s="74"/>
      <c r="DV46" s="74"/>
      <c r="DW46" s="74"/>
      <c r="DX46" s="74"/>
      <c r="DY46" s="74"/>
      <c r="DZ46" s="74"/>
    </row>
    <row r="47" spans="1:256" s="116" customFormat="1" ht="13.5" customHeight="1">
      <c r="A47" s="68">
        <v>10</v>
      </c>
      <c r="B47" s="69" t="s">
        <v>96</v>
      </c>
      <c r="C47" s="70">
        <v>612135101</v>
      </c>
      <c r="D47" s="70" t="s">
        <v>123</v>
      </c>
      <c r="E47" s="70" t="s">
        <v>31</v>
      </c>
      <c r="F47" s="100">
        <f>SUM(F48:F48)</f>
        <v>3.1949999999999998</v>
      </c>
      <c r="G47" s="72"/>
      <c r="H47" s="72">
        <f>F47*G47</f>
        <v>0</v>
      </c>
      <c r="I47" s="101" t="s">
        <v>32</v>
      </c>
      <c r="J47" s="222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  <c r="DR47" s="74"/>
      <c r="DS47" s="74"/>
      <c r="DT47" s="74"/>
      <c r="DU47" s="74"/>
      <c r="DV47" s="74"/>
      <c r="DW47" s="74"/>
      <c r="DX47" s="74"/>
      <c r="DY47" s="74"/>
      <c r="DZ47" s="74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pans="1:256" s="116" customFormat="1" ht="27" customHeight="1">
      <c r="A48" s="68"/>
      <c r="B48" s="69"/>
      <c r="C48" s="70"/>
      <c r="D48" s="77" t="s">
        <v>124</v>
      </c>
      <c r="E48" s="70"/>
      <c r="F48" s="78">
        <f>0.15*21.3</f>
        <v>3.1949999999999998</v>
      </c>
      <c r="G48" s="72"/>
      <c r="H48" s="72"/>
      <c r="I48" s="80"/>
      <c r="J48" s="121"/>
      <c r="K48" s="359"/>
      <c r="L48" s="362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  <c r="CJ48" s="74"/>
      <c r="CK48" s="74"/>
      <c r="CL48" s="74"/>
      <c r="CM48" s="74"/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  <c r="DA48" s="74"/>
      <c r="DB48" s="74"/>
      <c r="DC48" s="74"/>
      <c r="DD48" s="74"/>
      <c r="DE48" s="74"/>
      <c r="DF48" s="74"/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  <c r="DR48" s="74"/>
      <c r="DS48" s="74"/>
      <c r="DT48" s="74"/>
      <c r="DU48" s="74"/>
      <c r="DV48" s="74"/>
      <c r="DW48" s="74"/>
      <c r="DX48" s="74"/>
      <c r="DY48" s="74"/>
      <c r="DZ48" s="74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</row>
    <row r="49" spans="1:256" s="116" customFormat="1" ht="13.5" customHeight="1">
      <c r="A49" s="68"/>
      <c r="B49" s="69"/>
      <c r="C49" s="70"/>
      <c r="D49" s="77" t="s">
        <v>283</v>
      </c>
      <c r="E49" s="70"/>
      <c r="F49" s="78"/>
      <c r="G49" s="72"/>
      <c r="H49" s="72"/>
      <c r="I49" s="80"/>
      <c r="J49" s="121"/>
      <c r="K49" s="359"/>
      <c r="L49" s="362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  <c r="DR49" s="74"/>
      <c r="DS49" s="74"/>
      <c r="DT49" s="74"/>
      <c r="DU49" s="74"/>
      <c r="DV49" s="74"/>
      <c r="DW49" s="74"/>
      <c r="DX49" s="74"/>
      <c r="DY49" s="74"/>
      <c r="DZ49" s="74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 s="12" customFormat="1" ht="13.5" customHeight="1">
      <c r="A50" s="68">
        <v>11</v>
      </c>
      <c r="B50" s="69" t="s">
        <v>30</v>
      </c>
      <c r="C50" s="70">
        <v>612142001</v>
      </c>
      <c r="D50" s="70" t="s">
        <v>125</v>
      </c>
      <c r="E50" s="70" t="s">
        <v>31</v>
      </c>
      <c r="F50" s="100">
        <f>SUM(F51)</f>
        <v>13.327500000000001</v>
      </c>
      <c r="G50" s="72"/>
      <c r="H50" s="72">
        <f>F50*G50</f>
        <v>0</v>
      </c>
      <c r="I50" s="101" t="s">
        <v>32</v>
      </c>
      <c r="J50" s="362"/>
      <c r="K50" s="304"/>
      <c r="L50" s="305"/>
      <c r="M50" s="306"/>
      <c r="N50" s="307"/>
      <c r="O50" s="308"/>
      <c r="P50" s="215"/>
      <c r="Q50" s="215"/>
      <c r="R50" s="299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</row>
    <row r="51" spans="1:256" s="12" customFormat="1" ht="27" customHeight="1">
      <c r="A51" s="68"/>
      <c r="B51" s="70"/>
      <c r="C51" s="70"/>
      <c r="D51" s="77" t="s">
        <v>126</v>
      </c>
      <c r="E51" s="70"/>
      <c r="F51" s="78">
        <f>(17.77)*0.75</f>
        <v>13.327500000000001</v>
      </c>
      <c r="G51" s="72"/>
      <c r="H51" s="72"/>
      <c r="I51" s="101"/>
      <c r="J51" s="219"/>
      <c r="K51" s="215"/>
      <c r="L51" s="215"/>
      <c r="M51" s="215"/>
      <c r="N51" s="215"/>
      <c r="O51" s="215"/>
      <c r="P51" s="215"/>
      <c r="Q51" s="222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</row>
    <row r="52" spans="1:256" s="8" customFormat="1" ht="13.5" customHeight="1">
      <c r="A52" s="68">
        <v>12</v>
      </c>
      <c r="B52" s="69" t="s">
        <v>30</v>
      </c>
      <c r="C52" s="70">
        <v>612311131</v>
      </c>
      <c r="D52" s="70" t="s">
        <v>84</v>
      </c>
      <c r="E52" s="70" t="s">
        <v>31</v>
      </c>
      <c r="F52" s="71">
        <f>SUM(F54)</f>
        <v>554.14</v>
      </c>
      <c r="G52" s="72"/>
      <c r="H52" s="72">
        <f>F52*G52</f>
        <v>0</v>
      </c>
      <c r="I52" s="101" t="s">
        <v>32</v>
      </c>
      <c r="J52" s="300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4"/>
      <c r="CM52" s="74"/>
      <c r="CN52" s="74"/>
      <c r="CO52" s="74"/>
      <c r="CP52" s="74"/>
      <c r="CQ52" s="74"/>
      <c r="CR52" s="74"/>
      <c r="CS52" s="74"/>
      <c r="CT52" s="74"/>
      <c r="CU52" s="74"/>
      <c r="CV52" s="74"/>
      <c r="CW52" s="74"/>
      <c r="CX52" s="74"/>
      <c r="CY52" s="74"/>
      <c r="CZ52" s="74"/>
      <c r="DA52" s="74"/>
      <c r="DB52" s="74"/>
      <c r="DC52" s="74"/>
      <c r="DD52" s="74"/>
      <c r="DE52" s="74"/>
      <c r="DF52" s="74"/>
      <c r="DG52" s="74"/>
      <c r="DH52" s="74"/>
      <c r="DI52" s="74"/>
      <c r="DJ52" s="74"/>
      <c r="DK52" s="74"/>
      <c r="DL52" s="74"/>
      <c r="DM52" s="74"/>
      <c r="DN52" s="74"/>
      <c r="DO52" s="74"/>
      <c r="DP52" s="74"/>
      <c r="DQ52" s="74"/>
      <c r="DR52" s="74"/>
      <c r="DS52" s="74"/>
      <c r="DT52" s="74"/>
      <c r="DU52" s="74"/>
      <c r="DV52" s="74"/>
      <c r="DW52" s="74"/>
      <c r="DX52" s="74"/>
      <c r="DY52" s="74"/>
      <c r="DZ52" s="74"/>
    </row>
    <row r="53" spans="1:256" s="8" customFormat="1" ht="13.5" customHeight="1">
      <c r="A53" s="75"/>
      <c r="B53" s="76"/>
      <c r="C53" s="76"/>
      <c r="D53" s="77" t="s">
        <v>127</v>
      </c>
      <c r="E53" s="76"/>
      <c r="F53" s="78"/>
      <c r="G53" s="79"/>
      <c r="H53" s="79"/>
      <c r="I53" s="111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  <c r="DR53" s="74"/>
      <c r="DS53" s="74"/>
      <c r="DT53" s="74"/>
      <c r="DU53" s="74"/>
      <c r="DV53" s="74"/>
      <c r="DW53" s="74"/>
      <c r="DX53" s="74"/>
      <c r="DY53" s="74"/>
      <c r="DZ53" s="74"/>
    </row>
    <row r="54" spans="1:256" s="8" customFormat="1" ht="13.5" customHeight="1">
      <c r="A54" s="243"/>
      <c r="B54" s="64"/>
      <c r="C54" s="64"/>
      <c r="D54" s="77" t="s">
        <v>280</v>
      </c>
      <c r="E54" s="70"/>
      <c r="F54" s="78">
        <f>554.14</f>
        <v>554.14</v>
      </c>
      <c r="G54" s="66"/>
      <c r="H54" s="66"/>
      <c r="I54" s="244"/>
      <c r="J54" s="221"/>
      <c r="K54" s="215"/>
      <c r="L54" s="215"/>
      <c r="M54" s="215"/>
      <c r="N54" s="38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  <c r="DA54" s="74"/>
      <c r="DB54" s="74"/>
      <c r="DC54" s="74"/>
      <c r="DD54" s="74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  <c r="DR54" s="74"/>
      <c r="DS54" s="74"/>
      <c r="DT54" s="74"/>
      <c r="DU54" s="74"/>
      <c r="DV54" s="74"/>
      <c r="DW54" s="74"/>
      <c r="DX54" s="74"/>
      <c r="DY54" s="74"/>
      <c r="DZ54" s="74"/>
    </row>
    <row r="55" spans="1:256" s="8" customFormat="1" ht="13.5" customHeight="1">
      <c r="A55" s="68">
        <v>13</v>
      </c>
      <c r="B55" s="69" t="s">
        <v>96</v>
      </c>
      <c r="C55" s="70">
        <v>612315211</v>
      </c>
      <c r="D55" s="70" t="s">
        <v>128</v>
      </c>
      <c r="E55" s="70" t="s">
        <v>43</v>
      </c>
      <c r="F55" s="71">
        <f>SUM(F57)</f>
        <v>1</v>
      </c>
      <c r="G55" s="72"/>
      <c r="H55" s="72">
        <f>F55*G55</f>
        <v>0</v>
      </c>
      <c r="I55" s="101" t="s">
        <v>32</v>
      </c>
      <c r="J55" s="229"/>
      <c r="K55" s="230"/>
      <c r="L55" s="230"/>
      <c r="M55" s="230"/>
      <c r="N55" s="215"/>
      <c r="O55" s="215"/>
      <c r="P55" s="215"/>
      <c r="Q55" s="230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  <c r="CG55" s="74"/>
      <c r="CH55" s="74"/>
      <c r="CI55" s="74"/>
      <c r="CJ55" s="74"/>
      <c r="CK55" s="74"/>
      <c r="CL55" s="74"/>
      <c r="CM55" s="74"/>
      <c r="CN55" s="74"/>
      <c r="CO55" s="74"/>
      <c r="CP55" s="74"/>
      <c r="CQ55" s="74"/>
      <c r="CR55" s="74"/>
      <c r="CS55" s="74"/>
      <c r="CT55" s="74"/>
      <c r="CU55" s="74"/>
      <c r="CV55" s="74"/>
      <c r="CW55" s="74"/>
      <c r="CX55" s="74"/>
      <c r="CY55" s="74"/>
      <c r="CZ55" s="74"/>
      <c r="DA55" s="74"/>
      <c r="DB55" s="74"/>
      <c r="DC55" s="74"/>
      <c r="DD55" s="74"/>
      <c r="DE55" s="74"/>
      <c r="DF55" s="74"/>
      <c r="DG55" s="74"/>
      <c r="DH55" s="74"/>
      <c r="DI55" s="74"/>
      <c r="DJ55" s="74"/>
      <c r="DK55" s="74"/>
      <c r="DL55" s="74"/>
      <c r="DM55" s="74"/>
      <c r="DN55" s="74"/>
      <c r="DO55" s="74"/>
      <c r="DP55" s="74"/>
      <c r="DQ55" s="74"/>
      <c r="DR55" s="74"/>
      <c r="DS55" s="74"/>
      <c r="DT55" s="74"/>
      <c r="DU55" s="74"/>
      <c r="DV55" s="74"/>
      <c r="DW55" s="74"/>
      <c r="DX55" s="74"/>
      <c r="DY55" s="74"/>
      <c r="DZ55" s="74"/>
    </row>
    <row r="56" spans="1:256" s="8" customFormat="1" ht="13.5" customHeight="1">
      <c r="A56" s="75"/>
      <c r="B56" s="76"/>
      <c r="C56" s="76"/>
      <c r="D56" s="112" t="s">
        <v>129</v>
      </c>
      <c r="E56" s="76"/>
      <c r="F56" s="78"/>
      <c r="G56" s="79"/>
      <c r="H56" s="79"/>
      <c r="I56" s="111"/>
      <c r="J56" s="301"/>
      <c r="K56" s="215"/>
      <c r="L56" s="215"/>
      <c r="M56" s="215"/>
      <c r="N56" s="38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/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  <c r="CG56" s="74"/>
      <c r="CH56" s="74"/>
      <c r="CI56" s="74"/>
      <c r="CJ56" s="74"/>
      <c r="CK56" s="74"/>
      <c r="CL56" s="74"/>
      <c r="CM56" s="74"/>
      <c r="CN56" s="74"/>
      <c r="CO56" s="74"/>
      <c r="CP56" s="74"/>
      <c r="CQ56" s="74"/>
      <c r="CR56" s="74"/>
      <c r="CS56" s="74"/>
      <c r="CT56" s="74"/>
      <c r="CU56" s="74"/>
      <c r="CV56" s="74"/>
      <c r="CW56" s="74"/>
      <c r="CX56" s="74"/>
      <c r="CY56" s="74"/>
      <c r="CZ56" s="74"/>
      <c r="DA56" s="74"/>
      <c r="DB56" s="74"/>
      <c r="DC56" s="74"/>
      <c r="DD56" s="74"/>
      <c r="DE56" s="74"/>
      <c r="DF56" s="74"/>
      <c r="DG56" s="74"/>
      <c r="DH56" s="74"/>
      <c r="DI56" s="74"/>
      <c r="DJ56" s="74"/>
      <c r="DK56" s="74"/>
      <c r="DL56" s="74"/>
      <c r="DM56" s="74"/>
      <c r="DN56" s="74"/>
      <c r="DO56" s="74"/>
      <c r="DP56" s="74"/>
      <c r="DQ56" s="74"/>
      <c r="DR56" s="74"/>
      <c r="DS56" s="74"/>
      <c r="DT56" s="74"/>
      <c r="DU56" s="74"/>
      <c r="DV56" s="74"/>
      <c r="DW56" s="74"/>
      <c r="DX56" s="74"/>
      <c r="DY56" s="74"/>
      <c r="DZ56" s="74"/>
    </row>
    <row r="57" spans="1:256" s="8" customFormat="1" ht="13.5" customHeight="1">
      <c r="A57" s="243"/>
      <c r="B57" s="64"/>
      <c r="C57" s="64"/>
      <c r="D57" s="77" t="s">
        <v>130</v>
      </c>
      <c r="E57" s="70"/>
      <c r="F57" s="78">
        <v>1</v>
      </c>
      <c r="G57" s="66"/>
      <c r="H57" s="66"/>
      <c r="I57" s="244"/>
      <c r="J57" s="215"/>
      <c r="K57" s="215"/>
      <c r="L57" s="215"/>
      <c r="M57" s="215"/>
      <c r="N57" s="38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/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  <c r="CJ57" s="74"/>
      <c r="CK57" s="74"/>
      <c r="CL57" s="74"/>
      <c r="CM57" s="74"/>
      <c r="CN57" s="74"/>
      <c r="CO57" s="74"/>
      <c r="CP57" s="74"/>
      <c r="CQ57" s="74"/>
      <c r="CR57" s="74"/>
      <c r="CS57" s="74"/>
      <c r="CT57" s="74"/>
      <c r="CU57" s="74"/>
      <c r="CV57" s="74"/>
      <c r="CW57" s="74"/>
      <c r="CX57" s="74"/>
      <c r="CY57" s="74"/>
      <c r="CZ57" s="74"/>
      <c r="DA57" s="74"/>
      <c r="DB57" s="74"/>
      <c r="DC57" s="74"/>
      <c r="DD57" s="74"/>
      <c r="DE57" s="74"/>
      <c r="DF57" s="74"/>
      <c r="DG57" s="74"/>
      <c r="DH57" s="74"/>
      <c r="DI57" s="74"/>
      <c r="DJ57" s="74"/>
      <c r="DK57" s="74"/>
      <c r="DL57" s="74"/>
      <c r="DM57" s="74"/>
      <c r="DN57" s="74"/>
      <c r="DO57" s="74"/>
      <c r="DP57" s="74"/>
      <c r="DQ57" s="74"/>
      <c r="DR57" s="74"/>
      <c r="DS57" s="74"/>
      <c r="DT57" s="74"/>
      <c r="DU57" s="74"/>
      <c r="DV57" s="74"/>
      <c r="DW57" s="74"/>
      <c r="DX57" s="74"/>
      <c r="DY57" s="74"/>
      <c r="DZ57" s="74"/>
    </row>
    <row r="58" spans="1:256" s="8" customFormat="1" ht="13.5" customHeight="1">
      <c r="A58" s="68">
        <v>14</v>
      </c>
      <c r="B58" s="69" t="s">
        <v>96</v>
      </c>
      <c r="C58" s="70">
        <v>612315215</v>
      </c>
      <c r="D58" s="70" t="s">
        <v>131</v>
      </c>
      <c r="E58" s="70" t="s">
        <v>43</v>
      </c>
      <c r="F58" s="71">
        <f>SUM(F60:F63)</f>
        <v>8</v>
      </c>
      <c r="G58" s="72"/>
      <c r="H58" s="72">
        <f>F58*G58</f>
        <v>0</v>
      </c>
      <c r="I58" s="101" t="s">
        <v>32</v>
      </c>
      <c r="J58" s="215"/>
      <c r="K58" s="215"/>
      <c r="L58" s="215"/>
      <c r="M58" s="215"/>
      <c r="N58" s="38"/>
      <c r="O58" s="222"/>
      <c r="P58" s="215"/>
      <c r="Q58" s="215"/>
      <c r="R58" s="215"/>
      <c r="S58" s="215"/>
      <c r="T58" s="215"/>
      <c r="U58" s="215"/>
      <c r="V58" s="215"/>
      <c r="W58" s="215"/>
      <c r="X58" s="215"/>
      <c r="Y58" s="215"/>
      <c r="Z58" s="215"/>
      <c r="AA58" s="215"/>
      <c r="AB58" s="215"/>
      <c r="AC58" s="215"/>
      <c r="AD58" s="215"/>
      <c r="AE58" s="215"/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4"/>
      <c r="CM58" s="74"/>
      <c r="CN58" s="74"/>
      <c r="CO58" s="74"/>
      <c r="CP58" s="74"/>
      <c r="CQ58" s="74"/>
      <c r="CR58" s="74"/>
      <c r="CS58" s="74"/>
      <c r="CT58" s="74"/>
      <c r="CU58" s="74"/>
      <c r="CV58" s="74"/>
      <c r="CW58" s="74"/>
      <c r="CX58" s="74"/>
      <c r="CY58" s="74"/>
      <c r="CZ58" s="74"/>
      <c r="DA58" s="74"/>
      <c r="DB58" s="74"/>
      <c r="DC58" s="74"/>
      <c r="DD58" s="74"/>
      <c r="DE58" s="74"/>
      <c r="DF58" s="74"/>
      <c r="DG58" s="74"/>
      <c r="DH58" s="74"/>
      <c r="DI58" s="74"/>
      <c r="DJ58" s="74"/>
      <c r="DK58" s="74"/>
      <c r="DL58" s="74"/>
      <c r="DM58" s="74"/>
      <c r="DN58" s="74"/>
      <c r="DO58" s="74"/>
      <c r="DP58" s="74"/>
      <c r="DQ58" s="74"/>
      <c r="DR58" s="74"/>
      <c r="DS58" s="74"/>
      <c r="DT58" s="74"/>
      <c r="DU58" s="74"/>
      <c r="DV58" s="74"/>
      <c r="DW58" s="74"/>
      <c r="DX58" s="74"/>
      <c r="DY58" s="74"/>
      <c r="DZ58" s="74"/>
    </row>
    <row r="59" spans="1:256" s="8" customFormat="1" ht="13.5" customHeight="1">
      <c r="A59" s="75"/>
      <c r="B59" s="76"/>
      <c r="C59" s="76"/>
      <c r="D59" s="112" t="s">
        <v>129</v>
      </c>
      <c r="E59" s="76"/>
      <c r="F59" s="78"/>
      <c r="G59" s="79"/>
      <c r="H59" s="79"/>
      <c r="I59" s="111"/>
      <c r="J59" s="301"/>
      <c r="K59" s="215"/>
      <c r="L59" s="215"/>
      <c r="M59" s="215"/>
      <c r="N59" s="38"/>
      <c r="O59" s="215"/>
      <c r="P59" s="215"/>
      <c r="Q59" s="215"/>
      <c r="R59" s="215"/>
      <c r="S59" s="215"/>
      <c r="T59" s="215"/>
      <c r="U59" s="215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  <c r="CG59" s="74"/>
      <c r="CH59" s="74"/>
      <c r="CI59" s="74"/>
      <c r="CJ59" s="74"/>
      <c r="CK59" s="74"/>
      <c r="CL59" s="74"/>
      <c r="CM59" s="74"/>
      <c r="CN59" s="74"/>
      <c r="CO59" s="74"/>
      <c r="CP59" s="74"/>
      <c r="CQ59" s="74"/>
      <c r="CR59" s="74"/>
      <c r="CS59" s="74"/>
      <c r="CT59" s="74"/>
      <c r="CU59" s="74"/>
      <c r="CV59" s="74"/>
      <c r="CW59" s="74"/>
      <c r="CX59" s="74"/>
      <c r="CY59" s="74"/>
      <c r="CZ59" s="74"/>
      <c r="DA59" s="74"/>
      <c r="DB59" s="74"/>
      <c r="DC59" s="74"/>
      <c r="DD59" s="74"/>
      <c r="DE59" s="74"/>
      <c r="DF59" s="74"/>
      <c r="DG59" s="74"/>
      <c r="DH59" s="74"/>
      <c r="DI59" s="74"/>
      <c r="DJ59" s="74"/>
      <c r="DK59" s="74"/>
      <c r="DL59" s="74"/>
      <c r="DM59" s="74"/>
      <c r="DN59" s="74"/>
      <c r="DO59" s="74"/>
      <c r="DP59" s="74"/>
      <c r="DQ59" s="74"/>
      <c r="DR59" s="74"/>
      <c r="DS59" s="74"/>
      <c r="DT59" s="74"/>
      <c r="DU59" s="74"/>
      <c r="DV59" s="74"/>
      <c r="DW59" s="74"/>
      <c r="DX59" s="74"/>
      <c r="DY59" s="74"/>
      <c r="DZ59" s="74"/>
    </row>
    <row r="60" spans="1:256" s="8" customFormat="1" ht="13.5" customHeight="1">
      <c r="A60" s="243"/>
      <c r="B60" s="64"/>
      <c r="C60" s="64"/>
      <c r="D60" s="112" t="s">
        <v>132</v>
      </c>
      <c r="E60" s="70"/>
      <c r="F60" s="78">
        <f>(1)*2</f>
        <v>2</v>
      </c>
      <c r="G60" s="66"/>
      <c r="H60" s="66"/>
      <c r="I60" s="244"/>
      <c r="J60" s="215"/>
      <c r="K60" s="215"/>
      <c r="L60" s="215"/>
      <c r="M60" s="215"/>
      <c r="N60" s="38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15"/>
      <c r="AE60" s="215"/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4"/>
      <c r="CA60" s="74"/>
      <c r="CB60" s="74"/>
      <c r="CC60" s="74"/>
      <c r="CD60" s="74"/>
      <c r="CE60" s="74"/>
      <c r="CF60" s="74"/>
      <c r="CG60" s="74"/>
      <c r="CH60" s="74"/>
      <c r="CI60" s="74"/>
      <c r="CJ60" s="74"/>
      <c r="CK60" s="74"/>
      <c r="CL60" s="74"/>
      <c r="CM60" s="74"/>
      <c r="CN60" s="74"/>
      <c r="CO60" s="74"/>
      <c r="CP60" s="74"/>
      <c r="CQ60" s="74"/>
      <c r="CR60" s="74"/>
      <c r="CS60" s="74"/>
      <c r="CT60" s="74"/>
      <c r="CU60" s="74"/>
      <c r="CV60" s="74"/>
      <c r="CW60" s="74"/>
      <c r="CX60" s="74"/>
      <c r="CY60" s="74"/>
      <c r="CZ60" s="74"/>
      <c r="DA60" s="74"/>
      <c r="DB60" s="74"/>
      <c r="DC60" s="74"/>
      <c r="DD60" s="74"/>
      <c r="DE60" s="74"/>
      <c r="DF60" s="74"/>
      <c r="DG60" s="74"/>
      <c r="DH60" s="74"/>
      <c r="DI60" s="74"/>
      <c r="DJ60" s="74"/>
      <c r="DK60" s="74"/>
      <c r="DL60" s="74"/>
      <c r="DM60" s="74"/>
      <c r="DN60" s="74"/>
      <c r="DO60" s="74"/>
      <c r="DP60" s="74"/>
      <c r="DQ60" s="74"/>
      <c r="DR60" s="74"/>
      <c r="DS60" s="74"/>
      <c r="DT60" s="74"/>
      <c r="DU60" s="74"/>
      <c r="DV60" s="74"/>
      <c r="DW60" s="74"/>
      <c r="DX60" s="74"/>
      <c r="DY60" s="74"/>
      <c r="DZ60" s="74"/>
    </row>
    <row r="61" spans="1:256" s="8" customFormat="1" ht="13.5" customHeight="1">
      <c r="A61" s="243"/>
      <c r="B61" s="64"/>
      <c r="C61" s="64"/>
      <c r="D61" s="77" t="s">
        <v>133</v>
      </c>
      <c r="E61" s="70"/>
      <c r="F61" s="78">
        <f>(1)*2</f>
        <v>2</v>
      </c>
      <c r="G61" s="66"/>
      <c r="H61" s="66"/>
      <c r="I61" s="244"/>
      <c r="J61" s="215"/>
      <c r="K61" s="215"/>
      <c r="L61" s="215"/>
      <c r="M61" s="215"/>
      <c r="N61" s="38"/>
      <c r="O61" s="215"/>
      <c r="P61" s="215"/>
      <c r="Q61" s="215"/>
      <c r="R61" s="215"/>
      <c r="S61" s="215"/>
      <c r="T61" s="215"/>
      <c r="U61" s="215"/>
      <c r="V61" s="215"/>
      <c r="W61" s="215"/>
      <c r="X61" s="215"/>
      <c r="Y61" s="215"/>
      <c r="Z61" s="215"/>
      <c r="AA61" s="215"/>
      <c r="AB61" s="215"/>
      <c r="AC61" s="215"/>
      <c r="AD61" s="215"/>
      <c r="AE61" s="215"/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</row>
    <row r="62" spans="1:256" s="8" customFormat="1" ht="13.5" customHeight="1">
      <c r="A62" s="243"/>
      <c r="B62" s="64"/>
      <c r="C62" s="64"/>
      <c r="D62" s="77" t="s">
        <v>134</v>
      </c>
      <c r="E62" s="70"/>
      <c r="F62" s="78">
        <f>(1)*2</f>
        <v>2</v>
      </c>
      <c r="G62" s="66"/>
      <c r="H62" s="66"/>
      <c r="I62" s="244"/>
      <c r="J62" s="215"/>
      <c r="K62" s="215"/>
      <c r="L62" s="215"/>
      <c r="M62" s="215"/>
      <c r="N62" s="38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Y62" s="215"/>
      <c r="Z62" s="215"/>
      <c r="AA62" s="215"/>
      <c r="AB62" s="215"/>
      <c r="AC62" s="215"/>
      <c r="AD62" s="215"/>
      <c r="AE62" s="215"/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  <c r="CG62" s="74"/>
      <c r="CH62" s="74"/>
      <c r="CI62" s="74"/>
      <c r="CJ62" s="74"/>
      <c r="CK62" s="74"/>
      <c r="CL62" s="74"/>
      <c r="CM62" s="74"/>
      <c r="CN62" s="74"/>
      <c r="CO62" s="74"/>
      <c r="CP62" s="74"/>
      <c r="CQ62" s="74"/>
      <c r="CR62" s="74"/>
      <c r="CS62" s="74"/>
      <c r="CT62" s="74"/>
      <c r="CU62" s="74"/>
      <c r="CV62" s="74"/>
      <c r="CW62" s="74"/>
      <c r="CX62" s="74"/>
      <c r="CY62" s="74"/>
      <c r="CZ62" s="74"/>
      <c r="DA62" s="74"/>
      <c r="DB62" s="74"/>
      <c r="DC62" s="74"/>
      <c r="DD62" s="74"/>
      <c r="DE62" s="74"/>
      <c r="DF62" s="74"/>
      <c r="DG62" s="74"/>
      <c r="DH62" s="74"/>
      <c r="DI62" s="74"/>
      <c r="DJ62" s="74"/>
      <c r="DK62" s="74"/>
      <c r="DL62" s="74"/>
      <c r="DM62" s="74"/>
      <c r="DN62" s="74"/>
      <c r="DO62" s="74"/>
      <c r="DP62" s="74"/>
      <c r="DQ62" s="74"/>
      <c r="DR62" s="74"/>
      <c r="DS62" s="74"/>
      <c r="DT62" s="74"/>
      <c r="DU62" s="74"/>
      <c r="DV62" s="74"/>
      <c r="DW62" s="74"/>
      <c r="DX62" s="74"/>
      <c r="DY62" s="74"/>
      <c r="DZ62" s="74"/>
    </row>
    <row r="63" spans="1:256" s="8" customFormat="1" ht="13.5" customHeight="1">
      <c r="A63" s="243"/>
      <c r="B63" s="64"/>
      <c r="C63" s="64"/>
      <c r="D63" s="77" t="s">
        <v>135</v>
      </c>
      <c r="E63" s="70"/>
      <c r="F63" s="78">
        <f>(1)*2</f>
        <v>2</v>
      </c>
      <c r="G63" s="66"/>
      <c r="H63" s="66"/>
      <c r="I63" s="244"/>
      <c r="J63" s="215"/>
      <c r="K63" s="215"/>
      <c r="L63" s="215"/>
      <c r="M63" s="215"/>
      <c r="N63" s="38"/>
      <c r="O63" s="215"/>
      <c r="P63" s="215"/>
      <c r="Q63" s="215"/>
      <c r="R63" s="215"/>
      <c r="S63" s="215"/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/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4"/>
      <c r="CA63" s="74"/>
      <c r="CB63" s="74"/>
      <c r="CC63" s="74"/>
      <c r="CD63" s="74"/>
      <c r="CE63" s="74"/>
      <c r="CF63" s="74"/>
      <c r="CG63" s="74"/>
      <c r="CH63" s="74"/>
      <c r="CI63" s="74"/>
      <c r="CJ63" s="74"/>
      <c r="CK63" s="74"/>
      <c r="CL63" s="74"/>
      <c r="CM63" s="74"/>
      <c r="CN63" s="74"/>
      <c r="CO63" s="74"/>
      <c r="CP63" s="74"/>
      <c r="CQ63" s="74"/>
      <c r="CR63" s="74"/>
      <c r="CS63" s="74"/>
      <c r="CT63" s="74"/>
      <c r="CU63" s="74"/>
      <c r="CV63" s="74"/>
      <c r="CW63" s="74"/>
      <c r="CX63" s="74"/>
      <c r="CY63" s="74"/>
      <c r="CZ63" s="74"/>
      <c r="DA63" s="74"/>
      <c r="DB63" s="74"/>
      <c r="DC63" s="74"/>
      <c r="DD63" s="74"/>
      <c r="DE63" s="74"/>
      <c r="DF63" s="74"/>
      <c r="DG63" s="74"/>
      <c r="DH63" s="74"/>
      <c r="DI63" s="74"/>
      <c r="DJ63" s="74"/>
      <c r="DK63" s="74"/>
      <c r="DL63" s="74"/>
      <c r="DM63" s="74"/>
      <c r="DN63" s="74"/>
      <c r="DO63" s="74"/>
      <c r="DP63" s="74"/>
      <c r="DQ63" s="74"/>
      <c r="DR63" s="74"/>
      <c r="DS63" s="74"/>
      <c r="DT63" s="74"/>
      <c r="DU63" s="74"/>
      <c r="DV63" s="74"/>
      <c r="DW63" s="74"/>
      <c r="DX63" s="74"/>
      <c r="DY63" s="74"/>
      <c r="DZ63" s="74"/>
    </row>
    <row r="64" spans="1:256" s="131" customFormat="1" ht="13.5" customHeight="1">
      <c r="A64" s="124" t="s">
        <v>334</v>
      </c>
      <c r="B64" s="118" t="s">
        <v>96</v>
      </c>
      <c r="C64" s="125">
        <v>612315413</v>
      </c>
      <c r="D64" s="126" t="s">
        <v>136</v>
      </c>
      <c r="E64" s="126" t="s">
        <v>31</v>
      </c>
      <c r="F64" s="127">
        <f>SUM(F67:F78)</f>
        <v>554.13749999999993</v>
      </c>
      <c r="G64" s="128"/>
      <c r="H64" s="128">
        <f>F64*G64</f>
        <v>0</v>
      </c>
      <c r="I64" s="246" t="s">
        <v>32</v>
      </c>
      <c r="J64" s="129"/>
      <c r="K64" s="367"/>
      <c r="L64" s="367"/>
      <c r="M64" s="367"/>
      <c r="N64" s="367"/>
      <c r="O64" s="367"/>
      <c r="P64" s="367"/>
      <c r="Q64" s="367"/>
      <c r="R64" s="367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F64" s="130"/>
      <c r="BG64" s="130"/>
      <c r="BH64" s="130"/>
      <c r="BI64" s="130"/>
      <c r="BJ64" s="130"/>
      <c r="BK64" s="130"/>
      <c r="BL64" s="130"/>
      <c r="BM64" s="130"/>
      <c r="BN64" s="130"/>
      <c r="BO64" s="130"/>
      <c r="BP64" s="130"/>
      <c r="BQ64" s="130"/>
      <c r="BR64" s="130"/>
      <c r="BS64" s="130"/>
      <c r="BT64" s="130"/>
      <c r="BU64" s="130"/>
      <c r="BV64" s="130"/>
      <c r="BW64" s="130"/>
      <c r="BX64" s="130"/>
      <c r="BY64" s="130"/>
      <c r="BZ64" s="130"/>
      <c r="CA64" s="130"/>
      <c r="CB64" s="130"/>
      <c r="CC64" s="130"/>
      <c r="CD64" s="130"/>
      <c r="CE64" s="130"/>
      <c r="CF64" s="130"/>
      <c r="CG64" s="130"/>
      <c r="CH64" s="130"/>
      <c r="CI64" s="130"/>
      <c r="CJ64" s="130"/>
      <c r="CK64" s="130"/>
      <c r="CL64" s="130"/>
      <c r="CM64" s="130"/>
      <c r="CN64" s="130"/>
      <c r="CO64" s="130"/>
      <c r="CP64" s="130"/>
      <c r="CQ64" s="130"/>
      <c r="CR64" s="130"/>
      <c r="CS64" s="130"/>
      <c r="CT64" s="130"/>
      <c r="CU64" s="130"/>
      <c r="CV64" s="130"/>
      <c r="CW64" s="130"/>
      <c r="CX64" s="130"/>
      <c r="CY64" s="130"/>
      <c r="CZ64" s="130"/>
      <c r="DA64" s="130"/>
      <c r="DB64" s="130"/>
      <c r="DC64" s="130"/>
      <c r="DD64" s="130"/>
      <c r="DE64" s="130"/>
      <c r="DF64" s="130"/>
      <c r="DG64" s="130"/>
      <c r="DH64" s="130"/>
      <c r="DI64" s="130"/>
      <c r="DJ64" s="130"/>
      <c r="DK64" s="130"/>
      <c r="DL64" s="130"/>
      <c r="DM64" s="130"/>
      <c r="DN64" s="130"/>
      <c r="DO64" s="130"/>
      <c r="DP64" s="130"/>
      <c r="DQ64" s="130"/>
      <c r="DR64" s="130"/>
      <c r="DS64" s="130"/>
      <c r="DT64" s="130"/>
      <c r="DU64" s="130"/>
      <c r="DV64" s="130"/>
      <c r="DW64" s="130"/>
      <c r="DX64" s="130"/>
      <c r="DY64" s="130"/>
      <c r="DZ64" s="130"/>
    </row>
    <row r="65" spans="1:256" s="131" customFormat="1" ht="13.5" customHeight="1">
      <c r="A65" s="124"/>
      <c r="B65" s="118"/>
      <c r="C65" s="125"/>
      <c r="D65" s="119" t="s">
        <v>137</v>
      </c>
      <c r="E65" s="126"/>
      <c r="F65" s="127"/>
      <c r="G65" s="128"/>
      <c r="H65" s="128"/>
      <c r="I65" s="246"/>
      <c r="J65" s="129"/>
      <c r="K65" s="367"/>
      <c r="L65" s="367"/>
      <c r="M65" s="367"/>
      <c r="N65" s="367"/>
      <c r="O65" s="367"/>
      <c r="P65" s="367"/>
      <c r="Q65" s="367"/>
      <c r="R65" s="367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30"/>
      <c r="BE65" s="130"/>
      <c r="BF65" s="130"/>
      <c r="BG65" s="130"/>
      <c r="BH65" s="130"/>
      <c r="BI65" s="130"/>
      <c r="BJ65" s="130"/>
      <c r="BK65" s="130"/>
      <c r="BL65" s="130"/>
      <c r="BM65" s="130"/>
      <c r="BN65" s="130"/>
      <c r="BO65" s="130"/>
      <c r="BP65" s="130"/>
      <c r="BQ65" s="130"/>
      <c r="BR65" s="130"/>
      <c r="BS65" s="130"/>
      <c r="BT65" s="130"/>
      <c r="BU65" s="130"/>
      <c r="BV65" s="130"/>
      <c r="BW65" s="130"/>
      <c r="BX65" s="130"/>
      <c r="BY65" s="130"/>
      <c r="BZ65" s="130"/>
      <c r="CA65" s="130"/>
      <c r="CB65" s="130"/>
      <c r="CC65" s="130"/>
      <c r="CD65" s="130"/>
      <c r="CE65" s="130"/>
      <c r="CF65" s="130"/>
      <c r="CG65" s="130"/>
      <c r="CH65" s="130"/>
      <c r="CI65" s="130"/>
      <c r="CJ65" s="130"/>
      <c r="CK65" s="130"/>
      <c r="CL65" s="130"/>
      <c r="CM65" s="130"/>
      <c r="CN65" s="130"/>
      <c r="CO65" s="130"/>
      <c r="CP65" s="130"/>
      <c r="CQ65" s="130"/>
      <c r="CR65" s="130"/>
      <c r="CS65" s="130"/>
      <c r="CT65" s="130"/>
      <c r="CU65" s="130"/>
      <c r="CV65" s="130"/>
      <c r="CW65" s="130"/>
      <c r="CX65" s="130"/>
      <c r="CY65" s="130"/>
      <c r="CZ65" s="130"/>
      <c r="DA65" s="130"/>
      <c r="DB65" s="130"/>
      <c r="DC65" s="130"/>
      <c r="DD65" s="130"/>
      <c r="DE65" s="130"/>
      <c r="DF65" s="130"/>
      <c r="DG65" s="130"/>
      <c r="DH65" s="130"/>
      <c r="DI65" s="130"/>
      <c r="DJ65" s="130"/>
      <c r="DK65" s="130"/>
      <c r="DL65" s="130"/>
      <c r="DM65" s="130"/>
      <c r="DN65" s="130"/>
      <c r="DO65" s="130"/>
      <c r="DP65" s="130"/>
      <c r="DQ65" s="130"/>
      <c r="DR65" s="130"/>
      <c r="DS65" s="130"/>
      <c r="DT65" s="130"/>
      <c r="DU65" s="130"/>
      <c r="DV65" s="130"/>
      <c r="DW65" s="130"/>
      <c r="DX65" s="130"/>
      <c r="DY65" s="130"/>
      <c r="DZ65" s="130"/>
    </row>
    <row r="66" spans="1:256" s="131" customFormat="1" ht="13.5" customHeight="1">
      <c r="A66" s="132"/>
      <c r="B66" s="125"/>
      <c r="C66" s="125"/>
      <c r="D66" s="119" t="s">
        <v>138</v>
      </c>
      <c r="E66" s="125"/>
      <c r="F66" s="120"/>
      <c r="G66" s="133"/>
      <c r="H66" s="133"/>
      <c r="I66" s="134"/>
      <c r="J66" s="130"/>
      <c r="K66" s="367"/>
      <c r="L66" s="367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F66" s="130"/>
      <c r="BG66" s="130"/>
      <c r="BH66" s="130"/>
      <c r="BI66" s="130"/>
      <c r="BJ66" s="130"/>
      <c r="BK66" s="130"/>
      <c r="BL66" s="130"/>
      <c r="BM66" s="130"/>
      <c r="BN66" s="130"/>
      <c r="BO66" s="130"/>
      <c r="BP66" s="130"/>
      <c r="BQ66" s="130"/>
      <c r="BR66" s="130"/>
      <c r="BS66" s="130"/>
      <c r="BT66" s="130"/>
      <c r="BU66" s="130"/>
      <c r="BV66" s="130"/>
      <c r="BW66" s="130"/>
      <c r="BX66" s="130"/>
      <c r="BY66" s="130"/>
      <c r="BZ66" s="130"/>
      <c r="CA66" s="130"/>
      <c r="CB66" s="130"/>
      <c r="CC66" s="130"/>
      <c r="CD66" s="130"/>
      <c r="CE66" s="130"/>
      <c r="CF66" s="130"/>
      <c r="CG66" s="130"/>
      <c r="CH66" s="130"/>
      <c r="CI66" s="130"/>
      <c r="CJ66" s="130"/>
      <c r="CK66" s="130"/>
      <c r="CL66" s="130"/>
      <c r="CM66" s="130"/>
      <c r="CN66" s="130"/>
      <c r="CO66" s="130"/>
      <c r="CP66" s="130"/>
      <c r="CQ66" s="130"/>
      <c r="CR66" s="130"/>
      <c r="CS66" s="130"/>
      <c r="CT66" s="130"/>
      <c r="CU66" s="130"/>
      <c r="CV66" s="130"/>
      <c r="CW66" s="130"/>
      <c r="CX66" s="130"/>
      <c r="CY66" s="130"/>
      <c r="CZ66" s="130"/>
      <c r="DA66" s="130"/>
      <c r="DB66" s="130"/>
      <c r="DC66" s="130"/>
      <c r="DD66" s="130"/>
      <c r="DE66" s="130"/>
      <c r="DF66" s="130"/>
      <c r="DG66" s="130"/>
      <c r="DH66" s="130"/>
      <c r="DI66" s="130"/>
      <c r="DJ66" s="130"/>
      <c r="DK66" s="130"/>
      <c r="DL66" s="130"/>
      <c r="DM66" s="130"/>
      <c r="DN66" s="130"/>
      <c r="DO66" s="130"/>
      <c r="DP66" s="130"/>
      <c r="DQ66" s="130"/>
      <c r="DR66" s="130"/>
      <c r="DS66" s="130"/>
      <c r="DT66" s="130"/>
      <c r="DU66" s="130"/>
      <c r="DV66" s="130"/>
      <c r="DW66" s="130"/>
      <c r="DX66" s="130"/>
      <c r="DY66" s="130"/>
      <c r="DZ66" s="130"/>
    </row>
    <row r="67" spans="1:256" s="12" customFormat="1" ht="13.5" customHeight="1">
      <c r="A67" s="62"/>
      <c r="B67" s="63"/>
      <c r="C67" s="64"/>
      <c r="D67" s="119" t="s">
        <v>45</v>
      </c>
      <c r="E67" s="64"/>
      <c r="F67" s="120">
        <f>58.22-1.5-2.02</f>
        <v>54.699999999999996</v>
      </c>
      <c r="G67" s="66"/>
      <c r="H67" s="66"/>
      <c r="I67" s="67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/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</row>
    <row r="68" spans="1:256" s="12" customFormat="1" ht="13.5" customHeight="1">
      <c r="A68" s="62"/>
      <c r="B68" s="63"/>
      <c r="C68" s="64"/>
      <c r="D68" s="119" t="s">
        <v>46</v>
      </c>
      <c r="E68" s="64"/>
      <c r="F68" s="120">
        <f>46.65-9.23</f>
        <v>37.42</v>
      </c>
      <c r="G68" s="66"/>
      <c r="H68" s="66"/>
      <c r="I68" s="67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15"/>
      <c r="Y68" s="215"/>
      <c r="Z68" s="215"/>
      <c r="AA68" s="215"/>
      <c r="AB68" s="215"/>
      <c r="AC68" s="215"/>
      <c r="AD68" s="215"/>
      <c r="AE68" s="215"/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</row>
    <row r="69" spans="1:256" s="12" customFormat="1" ht="13.5" customHeight="1">
      <c r="A69" s="62"/>
      <c r="B69" s="63"/>
      <c r="C69" s="64"/>
      <c r="D69" s="119" t="s">
        <v>47</v>
      </c>
      <c r="E69" s="64"/>
      <c r="F69" s="120">
        <f>36.14-6.7-2.59</f>
        <v>26.85</v>
      </c>
      <c r="G69" s="66"/>
      <c r="H69" s="66"/>
      <c r="I69" s="67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15"/>
      <c r="Y69" s="215"/>
      <c r="Z69" s="215"/>
      <c r="AA69" s="215"/>
      <c r="AB69" s="215"/>
      <c r="AC69" s="215"/>
      <c r="AD69" s="215"/>
      <c r="AE69" s="215"/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</row>
    <row r="70" spans="1:256" s="12" customFormat="1" ht="13.5" customHeight="1">
      <c r="A70" s="62"/>
      <c r="B70" s="63"/>
      <c r="C70" s="64"/>
      <c r="D70" s="119" t="s">
        <v>48</v>
      </c>
      <c r="E70" s="64"/>
      <c r="F70" s="120">
        <f>50</f>
        <v>50</v>
      </c>
      <c r="G70" s="66"/>
      <c r="H70" s="66"/>
      <c r="I70" s="67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15"/>
      <c r="Y70" s="215"/>
      <c r="Z70" s="215"/>
      <c r="AA70" s="215"/>
      <c r="AB70" s="215"/>
      <c r="AC70" s="215"/>
      <c r="AD70" s="215"/>
      <c r="AE70" s="215"/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</row>
    <row r="71" spans="1:256" s="12" customFormat="1" ht="13.5" customHeight="1">
      <c r="A71" s="62"/>
      <c r="B71" s="63"/>
      <c r="C71" s="64"/>
      <c r="D71" s="119" t="s">
        <v>49</v>
      </c>
      <c r="E71" s="64"/>
      <c r="F71" s="120">
        <f>56.58-2.02-2.02</f>
        <v>52.539999999999992</v>
      </c>
      <c r="G71" s="66"/>
      <c r="H71" s="66"/>
      <c r="I71" s="67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Y71" s="215"/>
      <c r="Z71" s="215"/>
      <c r="AA71" s="215"/>
      <c r="AB71" s="215"/>
      <c r="AC71" s="215"/>
      <c r="AD71" s="215"/>
      <c r="AE71" s="215"/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</row>
    <row r="72" spans="1:256" s="12" customFormat="1" ht="13.5" customHeight="1">
      <c r="A72" s="62"/>
      <c r="B72" s="63"/>
      <c r="C72" s="64"/>
      <c r="D72" s="119" t="s">
        <v>50</v>
      </c>
      <c r="E72" s="64"/>
      <c r="F72" s="120">
        <f>59.5-2.02-2.02</f>
        <v>55.459999999999994</v>
      </c>
      <c r="G72" s="66"/>
      <c r="H72" s="66"/>
      <c r="I72" s="67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15"/>
      <c r="Y72" s="215"/>
      <c r="Z72" s="215"/>
      <c r="AA72" s="215"/>
      <c r="AB72" s="215"/>
      <c r="AC72" s="215"/>
      <c r="AD72" s="215"/>
      <c r="AE72" s="215"/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</row>
    <row r="73" spans="1:256" s="12" customFormat="1" ht="13.5" customHeight="1">
      <c r="A73" s="62"/>
      <c r="B73" s="63"/>
      <c r="C73" s="64"/>
      <c r="D73" s="119" t="s">
        <v>51</v>
      </c>
      <c r="E73" s="64"/>
      <c r="F73" s="120">
        <f>61.14-2.02</f>
        <v>59.12</v>
      </c>
      <c r="G73" s="66"/>
      <c r="H73" s="66"/>
      <c r="I73" s="67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15"/>
      <c r="Y73" s="215"/>
      <c r="Z73" s="215"/>
      <c r="AA73" s="215"/>
      <c r="AB73" s="215"/>
      <c r="AC73" s="215"/>
      <c r="AD73" s="215"/>
      <c r="AE73" s="215"/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</row>
    <row r="74" spans="1:256" s="12" customFormat="1" ht="13.5" customHeight="1">
      <c r="A74" s="62"/>
      <c r="B74" s="63"/>
      <c r="C74" s="64"/>
      <c r="D74" s="119" t="s">
        <v>52</v>
      </c>
      <c r="E74" s="64"/>
      <c r="F74" s="120">
        <f>83.95-2.02-2.59</f>
        <v>79.34</v>
      </c>
      <c r="G74" s="66"/>
      <c r="H74" s="66"/>
      <c r="I74" s="67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15"/>
      <c r="Y74" s="215"/>
      <c r="Z74" s="215"/>
      <c r="AA74" s="215"/>
      <c r="AB74" s="215"/>
      <c r="AC74" s="215"/>
      <c r="AD74" s="215"/>
      <c r="AE74" s="215"/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</row>
    <row r="75" spans="1:256" s="12" customFormat="1" ht="13.5" customHeight="1">
      <c r="A75" s="62"/>
      <c r="B75" s="63"/>
      <c r="C75" s="64"/>
      <c r="D75" s="119" t="s">
        <v>53</v>
      </c>
      <c r="E75" s="64"/>
      <c r="F75" s="120">
        <f>51.03-2.59</f>
        <v>48.44</v>
      </c>
      <c r="G75" s="66"/>
      <c r="H75" s="66"/>
      <c r="I75" s="67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15"/>
      <c r="Y75" s="215"/>
      <c r="Z75" s="215"/>
      <c r="AA75" s="215"/>
      <c r="AB75" s="215"/>
      <c r="AC75" s="215"/>
      <c r="AD75" s="215"/>
      <c r="AE75" s="215"/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</row>
    <row r="76" spans="1:256" s="12" customFormat="1" ht="13.5" customHeight="1">
      <c r="A76" s="62"/>
      <c r="B76" s="63"/>
      <c r="C76" s="64"/>
      <c r="D76" s="119" t="s">
        <v>54</v>
      </c>
      <c r="E76" s="64"/>
      <c r="F76" s="120">
        <f>61.87-2.02-1.5</f>
        <v>58.349999999999994</v>
      </c>
      <c r="G76" s="66"/>
      <c r="H76" s="66"/>
      <c r="I76" s="67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15"/>
      <c r="Y76" s="215"/>
      <c r="Z76" s="215"/>
      <c r="AA76" s="215"/>
      <c r="AB76" s="215"/>
      <c r="AC76" s="215"/>
      <c r="AD76" s="215"/>
      <c r="AE76" s="215"/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</row>
    <row r="77" spans="1:256" s="12" customFormat="1" ht="13.5" customHeight="1">
      <c r="A77" s="62"/>
      <c r="B77" s="63"/>
      <c r="C77" s="64"/>
      <c r="D77" s="119" t="s">
        <v>55</v>
      </c>
      <c r="E77" s="64"/>
      <c r="F77" s="120">
        <f>68.8-2.02</f>
        <v>66.78</v>
      </c>
      <c r="G77" s="66"/>
      <c r="H77" s="66"/>
      <c r="I77" s="67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</row>
    <row r="78" spans="1:256" s="12" customFormat="1" ht="27" customHeight="1">
      <c r="A78" s="62"/>
      <c r="B78" s="63"/>
      <c r="C78" s="64"/>
      <c r="D78" s="119" t="s">
        <v>86</v>
      </c>
      <c r="E78" s="64"/>
      <c r="F78" s="120">
        <f>-((1.85*2.4)*2+(1.45*1.45)*1+(1.35*2.4)*(4+1)+(1.6*2.3)*(1)+(1.6*2.5)*1)</f>
        <v>-34.862500000000004</v>
      </c>
      <c r="G78" s="66"/>
      <c r="H78" s="66"/>
      <c r="I78" s="67"/>
      <c r="J78" s="46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</row>
    <row r="79" spans="1:256" s="116" customFormat="1" ht="13.5" customHeight="1">
      <c r="A79" s="356"/>
      <c r="B79" s="357"/>
      <c r="C79" s="342"/>
      <c r="D79" s="349" t="s">
        <v>264</v>
      </c>
      <c r="E79" s="342"/>
      <c r="F79" s="350"/>
      <c r="G79" s="345"/>
      <c r="H79" s="345"/>
      <c r="I79" s="358"/>
      <c r="J79" s="121"/>
      <c r="K79" s="221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15"/>
      <c r="Y79" s="215"/>
      <c r="Z79" s="215"/>
      <c r="AA79" s="215"/>
      <c r="AB79" s="215"/>
      <c r="AC79" s="215"/>
      <c r="AD79" s="215"/>
      <c r="AE79" s="215"/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  <c r="BI79" s="215"/>
      <c r="BJ79" s="215"/>
      <c r="BK79" s="215"/>
      <c r="BL79" s="215"/>
      <c r="BM79" s="215"/>
      <c r="BN79" s="215"/>
      <c r="BO79" s="215"/>
      <c r="BP79" s="215"/>
      <c r="BQ79" s="215"/>
      <c r="BR79" s="215"/>
      <c r="BS79" s="215"/>
      <c r="BT79" s="215"/>
      <c r="BU79" s="215"/>
      <c r="BV79" s="215"/>
      <c r="BW79" s="215"/>
      <c r="BX79" s="215"/>
      <c r="BY79" s="215"/>
      <c r="BZ79" s="215"/>
      <c r="CA79" s="215"/>
      <c r="CB79" s="215"/>
      <c r="CC79" s="215"/>
      <c r="CD79" s="215"/>
      <c r="CE79" s="215"/>
      <c r="CF79" s="215"/>
      <c r="CG79" s="215"/>
      <c r="CH79" s="215"/>
      <c r="CI79" s="215"/>
      <c r="CJ79" s="215"/>
      <c r="CK79" s="215"/>
      <c r="CL79" s="215"/>
      <c r="CM79" s="215"/>
      <c r="CN79" s="215"/>
      <c r="CO79" s="215"/>
      <c r="CP79" s="215"/>
      <c r="CQ79" s="215"/>
      <c r="CR79" s="215"/>
      <c r="CS79" s="215"/>
      <c r="CT79" s="215"/>
      <c r="CU79" s="215"/>
      <c r="CV79" s="215"/>
      <c r="CW79" s="215"/>
      <c r="CX79" s="215"/>
      <c r="CY79" s="215"/>
      <c r="CZ79" s="215"/>
      <c r="DA79" s="215"/>
      <c r="DB79" s="215"/>
      <c r="DC79" s="215"/>
      <c r="DD79" s="215"/>
      <c r="DE79" s="215"/>
      <c r="DF79" s="215"/>
      <c r="DG79" s="215"/>
      <c r="DH79" s="215"/>
      <c r="DI79" s="215"/>
      <c r="DJ79" s="215"/>
      <c r="DK79" s="215"/>
      <c r="DL79" s="215"/>
      <c r="DM79" s="215"/>
      <c r="DN79" s="215"/>
      <c r="DO79" s="215"/>
      <c r="DP79" s="215"/>
      <c r="DQ79" s="215"/>
      <c r="DR79" s="215"/>
      <c r="DS79" s="215"/>
      <c r="DT79" s="215"/>
      <c r="DU79" s="215"/>
      <c r="DV79" s="215"/>
      <c r="DW79" s="215"/>
      <c r="DX79" s="215"/>
      <c r="DY79" s="215"/>
      <c r="DZ79" s="215"/>
      <c r="EA79" s="215"/>
      <c r="EB79" s="215"/>
      <c r="EC79" s="215"/>
      <c r="ED79" s="215"/>
      <c r="EE79" s="215"/>
      <c r="EF79" s="215"/>
      <c r="EG79" s="215"/>
      <c r="EH79" s="215"/>
      <c r="EI79" s="215"/>
      <c r="EJ79" s="215"/>
      <c r="EK79" s="215"/>
      <c r="EL79" s="215"/>
      <c r="EM79" s="215"/>
      <c r="EN79" s="215"/>
      <c r="EO79" s="215"/>
      <c r="EP79" s="215"/>
      <c r="EQ79" s="215"/>
      <c r="ER79" s="215"/>
      <c r="ES79" s="215"/>
      <c r="ET79" s="215"/>
      <c r="EU79" s="215"/>
      <c r="EV79" s="215"/>
      <c r="EW79" s="215"/>
      <c r="EX79" s="215"/>
      <c r="EY79" s="215"/>
      <c r="EZ79" s="215"/>
      <c r="FA79" s="215"/>
      <c r="FB79" s="215"/>
      <c r="FC79" s="215"/>
      <c r="FD79" s="215"/>
      <c r="FE79" s="215"/>
      <c r="FF79" s="215"/>
      <c r="FG79" s="215"/>
      <c r="FH79" s="215"/>
      <c r="FI79" s="215"/>
      <c r="FJ79" s="215"/>
      <c r="FK79" s="215"/>
      <c r="FL79" s="215"/>
      <c r="FM79" s="215"/>
      <c r="FN79" s="215"/>
      <c r="FO79" s="215"/>
      <c r="FP79" s="215"/>
      <c r="FQ79" s="215"/>
      <c r="FR79" s="215"/>
      <c r="FS79" s="215"/>
      <c r="FT79" s="215"/>
      <c r="FU79" s="215"/>
      <c r="FV79" s="215"/>
      <c r="FW79" s="215"/>
      <c r="FX79" s="215"/>
      <c r="FY79" s="215"/>
      <c r="FZ79" s="215"/>
      <c r="GA79" s="215"/>
      <c r="GB79" s="215"/>
      <c r="GC79" s="215"/>
      <c r="GD79" s="215"/>
      <c r="GE79" s="215"/>
      <c r="GF79" s="215"/>
      <c r="GG79" s="215"/>
      <c r="GH79" s="215"/>
      <c r="GI79" s="215"/>
      <c r="GJ79" s="215"/>
      <c r="GK79" s="215"/>
      <c r="GL79" s="215"/>
      <c r="GM79" s="223"/>
      <c r="GN79" s="223"/>
      <c r="GO79" s="223"/>
      <c r="GP79" s="223"/>
      <c r="GQ79" s="223"/>
      <c r="GR79" s="223"/>
      <c r="GS79" s="223"/>
      <c r="GT79" s="223"/>
      <c r="GU79" s="223"/>
      <c r="GV79" s="223"/>
      <c r="GW79" s="223"/>
      <c r="GX79" s="223"/>
      <c r="GY79" s="223"/>
      <c r="GZ79" s="223"/>
      <c r="HA79" s="223"/>
      <c r="HB79" s="223"/>
      <c r="HC79" s="223"/>
      <c r="HD79" s="223"/>
      <c r="HE79" s="223"/>
      <c r="HF79" s="223"/>
      <c r="HG79" s="223"/>
      <c r="HH79" s="223"/>
      <c r="HI79" s="223"/>
      <c r="HJ79" s="223"/>
      <c r="HK79" s="223"/>
      <c r="HL79" s="223"/>
      <c r="HM79" s="223"/>
      <c r="HN79" s="223"/>
      <c r="HO79" s="223"/>
      <c r="HP79" s="223"/>
      <c r="HQ79" s="223"/>
      <c r="HR79" s="223"/>
      <c r="HS79" s="223"/>
      <c r="HT79" s="223"/>
      <c r="HU79" s="223"/>
      <c r="HV79" s="223"/>
      <c r="HW79" s="223"/>
      <c r="HX79" s="223"/>
      <c r="HY79" s="223"/>
      <c r="HZ79" s="223"/>
      <c r="IA79" s="223"/>
      <c r="IB79" s="223"/>
      <c r="IC79" s="223"/>
      <c r="ID79" s="223"/>
      <c r="IE79" s="223"/>
      <c r="IF79" s="223"/>
      <c r="IG79" s="223"/>
      <c r="IH79" s="223"/>
      <c r="II79" s="223"/>
      <c r="IJ79" s="223"/>
      <c r="IK79" s="223"/>
      <c r="IL79" s="223"/>
      <c r="IM79" s="223"/>
      <c r="IN79" s="223"/>
      <c r="IO79" s="223"/>
      <c r="IP79" s="223"/>
      <c r="IQ79" s="223"/>
      <c r="IR79" s="223"/>
      <c r="IS79" s="223"/>
      <c r="IT79" s="223"/>
      <c r="IU79" s="223"/>
      <c r="IV79" s="223"/>
    </row>
    <row r="80" spans="1:256" s="3" customFormat="1" ht="13.5" customHeight="1">
      <c r="A80" s="382">
        <v>16</v>
      </c>
      <c r="B80" s="357" t="s">
        <v>30</v>
      </c>
      <c r="C80" s="342" t="s">
        <v>304</v>
      </c>
      <c r="D80" s="342" t="s">
        <v>305</v>
      </c>
      <c r="E80" s="342" t="s">
        <v>44</v>
      </c>
      <c r="F80" s="384">
        <f>SUM(F82:F83)</f>
        <v>243.26400000000001</v>
      </c>
      <c r="G80" s="383"/>
      <c r="H80" s="383">
        <f>F80*G80</f>
        <v>0</v>
      </c>
      <c r="I80" s="246" t="s">
        <v>74</v>
      </c>
      <c r="J80" s="380"/>
      <c r="K80" s="140"/>
      <c r="L80" s="140"/>
      <c r="M80" s="140"/>
      <c r="N80" s="140"/>
      <c r="O80" s="140"/>
      <c r="P80" s="140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8"/>
      <c r="DL80" s="38"/>
      <c r="DM80" s="38"/>
      <c r="DN80" s="38"/>
      <c r="DO80" s="38"/>
      <c r="DP80" s="38"/>
      <c r="DQ80" s="38"/>
      <c r="DR80" s="38"/>
      <c r="DS80" s="38"/>
      <c r="DT80" s="38"/>
      <c r="DU80" s="38"/>
      <c r="DV80" s="38"/>
      <c r="DW80" s="38"/>
      <c r="DX80" s="38"/>
      <c r="DY80" s="38"/>
      <c r="DZ80" s="38"/>
    </row>
    <row r="81" spans="1:256" s="3" customFormat="1" ht="13.5" customHeight="1">
      <c r="A81" s="382"/>
      <c r="B81" s="342"/>
      <c r="C81" s="342"/>
      <c r="D81" s="349" t="s">
        <v>306</v>
      </c>
      <c r="E81" s="342"/>
      <c r="F81" s="350"/>
      <c r="G81" s="383"/>
      <c r="H81" s="383"/>
      <c r="I81" s="366"/>
      <c r="J81" s="363"/>
      <c r="K81" s="140"/>
      <c r="L81" s="140"/>
      <c r="M81" s="140"/>
      <c r="N81" s="140"/>
      <c r="O81" s="140"/>
      <c r="P81" s="140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  <c r="BM81" s="38"/>
      <c r="BN81" s="38"/>
      <c r="BO81" s="38"/>
      <c r="BP81" s="38"/>
      <c r="BQ81" s="38"/>
      <c r="BR81" s="38"/>
      <c r="BS81" s="38"/>
      <c r="BT81" s="38"/>
      <c r="BU81" s="38"/>
      <c r="BV81" s="38"/>
      <c r="BW81" s="38"/>
      <c r="BX81" s="38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  <c r="CV81" s="38"/>
      <c r="CW81" s="38"/>
      <c r="CX81" s="38"/>
      <c r="CY81" s="38"/>
      <c r="CZ81" s="38"/>
      <c r="DA81" s="38"/>
      <c r="DB81" s="38"/>
      <c r="DC81" s="38"/>
      <c r="DD81" s="38"/>
      <c r="DE81" s="38"/>
      <c r="DF81" s="38"/>
      <c r="DG81" s="38"/>
      <c r="DH81" s="38"/>
      <c r="DI81" s="38"/>
      <c r="DJ81" s="38"/>
      <c r="DK81" s="38"/>
      <c r="DL81" s="38"/>
      <c r="DM81" s="38"/>
      <c r="DN81" s="38"/>
      <c r="DO81" s="38"/>
      <c r="DP81" s="38"/>
      <c r="DQ81" s="38"/>
      <c r="DR81" s="38"/>
      <c r="DS81" s="38"/>
      <c r="DT81" s="38"/>
      <c r="DU81" s="38"/>
      <c r="DV81" s="38"/>
      <c r="DW81" s="38"/>
      <c r="DX81" s="38"/>
      <c r="DY81" s="38"/>
      <c r="DZ81" s="38"/>
    </row>
    <row r="82" spans="1:256" s="3" customFormat="1" ht="13.5" customHeight="1">
      <c r="A82" s="382"/>
      <c r="B82" s="342"/>
      <c r="C82" s="342"/>
      <c r="D82" s="349" t="s">
        <v>308</v>
      </c>
      <c r="E82" s="342"/>
      <c r="F82" s="350">
        <f>(5*2+8.5*2+8.7*2+8.4*2+8.9*2)*1.05</f>
        <v>82.95</v>
      </c>
      <c r="G82" s="383"/>
      <c r="H82" s="383"/>
      <c r="I82" s="366"/>
      <c r="J82" s="385"/>
      <c r="K82" s="140"/>
      <c r="L82" s="140"/>
      <c r="M82" s="140"/>
      <c r="N82" s="140"/>
      <c r="O82" s="140"/>
      <c r="P82" s="140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  <c r="BM82" s="38"/>
      <c r="BN82" s="38"/>
      <c r="BO82" s="38"/>
      <c r="BP82" s="38"/>
      <c r="BQ82" s="38"/>
      <c r="BR82" s="38"/>
      <c r="BS82" s="38"/>
      <c r="BT82" s="38"/>
      <c r="BU82" s="38"/>
      <c r="BV82" s="38"/>
      <c r="BW82" s="38"/>
      <c r="BX82" s="38"/>
      <c r="BY82" s="38"/>
      <c r="BZ82" s="38"/>
      <c r="CA82" s="38"/>
      <c r="CB82" s="38"/>
      <c r="CC82" s="38"/>
      <c r="CD82" s="38"/>
      <c r="CE82" s="38"/>
      <c r="CF82" s="38"/>
      <c r="CG82" s="38"/>
      <c r="CH82" s="38"/>
      <c r="CI82" s="38"/>
      <c r="CJ82" s="38"/>
      <c r="CK82" s="38"/>
      <c r="CL82" s="38"/>
      <c r="CM82" s="38"/>
      <c r="CN82" s="38"/>
      <c r="CO82" s="38"/>
      <c r="CP82" s="38"/>
      <c r="CQ82" s="38"/>
      <c r="CR82" s="38"/>
      <c r="CS82" s="38"/>
      <c r="CT82" s="38"/>
      <c r="CU82" s="38"/>
      <c r="CV82" s="38"/>
      <c r="CW82" s="38"/>
      <c r="CX82" s="38"/>
      <c r="CY82" s="38"/>
      <c r="CZ82" s="38"/>
      <c r="DA82" s="38"/>
      <c r="DB82" s="38"/>
      <c r="DC82" s="38"/>
      <c r="DD82" s="38"/>
      <c r="DE82" s="38"/>
      <c r="DF82" s="38"/>
      <c r="DG82" s="38"/>
      <c r="DH82" s="38"/>
      <c r="DI82" s="38"/>
      <c r="DJ82" s="38"/>
      <c r="DK82" s="38"/>
      <c r="DL82" s="38"/>
      <c r="DM82" s="38"/>
      <c r="DN82" s="38"/>
      <c r="DO82" s="38"/>
      <c r="DP82" s="38"/>
      <c r="DQ82" s="38"/>
      <c r="DR82" s="38"/>
      <c r="DS82" s="38"/>
      <c r="DT82" s="38"/>
      <c r="DU82" s="38"/>
      <c r="DV82" s="38"/>
      <c r="DW82" s="38"/>
      <c r="DX82" s="38"/>
      <c r="DY82" s="38"/>
      <c r="DZ82" s="38"/>
    </row>
    <row r="83" spans="1:256" s="3" customFormat="1" ht="40.5" customHeight="1">
      <c r="A83" s="382"/>
      <c r="B83" s="342"/>
      <c r="C83" s="342"/>
      <c r="D83" s="349" t="s">
        <v>307</v>
      </c>
      <c r="E83" s="342"/>
      <c r="F83" s="350">
        <f>(((1.85*2+2.4*2)*2+(1.45*2+1.45*2)*1+(1.35*2+2.4*2)*5+(1.6*2+2.3*2)*1+(1.62*2+2.5*2)*1)*2)*1.05</f>
        <v>160.31399999999999</v>
      </c>
      <c r="G83" s="383"/>
      <c r="H83" s="383"/>
      <c r="I83" s="366"/>
      <c r="J83" s="385"/>
      <c r="K83" s="140"/>
      <c r="L83" s="140"/>
      <c r="M83" s="140"/>
      <c r="N83" s="140"/>
      <c r="O83" s="140"/>
      <c r="P83" s="140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  <c r="BM83" s="38"/>
      <c r="BN83" s="38"/>
      <c r="BO83" s="38"/>
      <c r="BP83" s="38"/>
      <c r="BQ83" s="38"/>
      <c r="BR83" s="38"/>
      <c r="BS83" s="38"/>
      <c r="BT83" s="38"/>
      <c r="BU83" s="38"/>
      <c r="BV83" s="38"/>
      <c r="BW83" s="38"/>
      <c r="BX83" s="38"/>
      <c r="BY83" s="38"/>
      <c r="BZ83" s="38"/>
      <c r="CA83" s="38"/>
      <c r="CB83" s="38"/>
      <c r="CC83" s="38"/>
      <c r="CD83" s="38"/>
      <c r="CE83" s="38"/>
      <c r="CF83" s="38"/>
      <c r="CG83" s="38"/>
      <c r="CH83" s="38"/>
      <c r="CI83" s="38"/>
      <c r="CJ83" s="38"/>
      <c r="CK83" s="38"/>
      <c r="CL83" s="38"/>
      <c r="CM83" s="38"/>
      <c r="CN83" s="38"/>
      <c r="CO83" s="38"/>
      <c r="CP83" s="38"/>
      <c r="CQ83" s="38"/>
      <c r="CR83" s="38"/>
      <c r="CS83" s="38"/>
      <c r="CT83" s="38"/>
      <c r="CU83" s="38"/>
      <c r="CV83" s="38"/>
      <c r="CW83" s="38"/>
      <c r="CX83" s="38"/>
      <c r="CY83" s="38"/>
      <c r="CZ83" s="38"/>
      <c r="DA83" s="38"/>
      <c r="DB83" s="38"/>
      <c r="DC83" s="38"/>
      <c r="DD83" s="38"/>
      <c r="DE83" s="38"/>
      <c r="DF83" s="38"/>
      <c r="DG83" s="38"/>
      <c r="DH83" s="38"/>
      <c r="DI83" s="38"/>
      <c r="DJ83" s="38"/>
      <c r="DK83" s="38"/>
      <c r="DL83" s="38"/>
      <c r="DM83" s="38"/>
      <c r="DN83" s="38"/>
      <c r="DO83" s="38"/>
      <c r="DP83" s="38"/>
      <c r="DQ83" s="38"/>
      <c r="DR83" s="38"/>
      <c r="DS83" s="38"/>
      <c r="DT83" s="38"/>
      <c r="DU83" s="38"/>
      <c r="DV83" s="38"/>
      <c r="DW83" s="38"/>
      <c r="DX83" s="38"/>
      <c r="DY83" s="38"/>
      <c r="DZ83" s="38"/>
    </row>
    <row r="84" spans="1:256" s="3" customFormat="1" ht="40.5" customHeight="1">
      <c r="A84" s="382"/>
      <c r="B84" s="342"/>
      <c r="C84" s="342"/>
      <c r="D84" s="349" t="s">
        <v>318</v>
      </c>
      <c r="E84" s="342"/>
      <c r="F84" s="350"/>
      <c r="G84" s="383"/>
      <c r="H84" s="383"/>
      <c r="I84" s="366"/>
      <c r="J84" s="381"/>
      <c r="K84" s="140"/>
      <c r="L84" s="140"/>
      <c r="M84" s="140"/>
      <c r="N84" s="140"/>
      <c r="O84" s="140"/>
      <c r="P84" s="140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  <c r="BK84" s="38"/>
      <c r="BL84" s="38"/>
      <c r="BM84" s="38"/>
      <c r="BN84" s="38"/>
      <c r="BO84" s="38"/>
      <c r="BP84" s="38"/>
      <c r="BQ84" s="38"/>
      <c r="BR84" s="38"/>
      <c r="BS84" s="38"/>
      <c r="BT84" s="38"/>
      <c r="BU84" s="38"/>
      <c r="BV84" s="38"/>
      <c r="BW84" s="38"/>
      <c r="BX84" s="38"/>
      <c r="BY84" s="38"/>
      <c r="BZ84" s="38"/>
      <c r="CA84" s="38"/>
      <c r="CB84" s="38"/>
      <c r="CC84" s="38"/>
      <c r="CD84" s="38"/>
      <c r="CE84" s="38"/>
      <c r="CF84" s="38"/>
      <c r="CG84" s="38"/>
      <c r="CH84" s="38"/>
      <c r="CI84" s="38"/>
      <c r="CJ84" s="38"/>
      <c r="CK84" s="38"/>
      <c r="CL84" s="38"/>
      <c r="CM84" s="38"/>
      <c r="CN84" s="38"/>
      <c r="CO84" s="38"/>
      <c r="CP84" s="38"/>
      <c r="CQ84" s="38"/>
      <c r="CR84" s="38"/>
      <c r="CS84" s="38"/>
      <c r="CT84" s="38"/>
      <c r="CU84" s="38"/>
      <c r="CV84" s="38"/>
      <c r="CW84" s="38"/>
      <c r="CX84" s="38"/>
      <c r="CY84" s="38"/>
      <c r="CZ84" s="38"/>
      <c r="DA84" s="38"/>
      <c r="DB84" s="38"/>
      <c r="DC84" s="38"/>
      <c r="DD84" s="38"/>
      <c r="DE84" s="38"/>
      <c r="DF84" s="38"/>
      <c r="DG84" s="38"/>
      <c r="DH84" s="38"/>
      <c r="DI84" s="38"/>
      <c r="DJ84" s="38"/>
      <c r="DK84" s="38"/>
      <c r="DL84" s="38"/>
      <c r="DM84" s="38"/>
      <c r="DN84" s="38"/>
      <c r="DO84" s="38"/>
      <c r="DP84" s="38"/>
      <c r="DQ84" s="38"/>
      <c r="DR84" s="38"/>
      <c r="DS84" s="38"/>
      <c r="DT84" s="38"/>
      <c r="DU84" s="38"/>
      <c r="DV84" s="38"/>
      <c r="DW84" s="38"/>
      <c r="DX84" s="38"/>
      <c r="DY84" s="38"/>
      <c r="DZ84" s="38"/>
    </row>
    <row r="85" spans="1:256" s="223" customFormat="1" ht="13.5" customHeight="1">
      <c r="A85" s="356">
        <v>17</v>
      </c>
      <c r="B85" s="357" t="s">
        <v>30</v>
      </c>
      <c r="C85" s="342" t="s">
        <v>276</v>
      </c>
      <c r="D85" s="360" t="s">
        <v>287</v>
      </c>
      <c r="E85" s="342" t="s">
        <v>31</v>
      </c>
      <c r="F85" s="343">
        <f>SUM(F87:F88)</f>
        <v>91.22</v>
      </c>
      <c r="G85" s="345"/>
      <c r="H85" s="345">
        <f>F85*G85</f>
        <v>0</v>
      </c>
      <c r="I85" s="346" t="s">
        <v>42</v>
      </c>
      <c r="J85" s="222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  <c r="BI85" s="215"/>
      <c r="BJ85" s="215"/>
      <c r="BK85" s="215"/>
      <c r="BL85" s="215"/>
      <c r="BM85" s="215"/>
      <c r="BN85" s="215"/>
      <c r="BO85" s="215"/>
      <c r="BP85" s="215"/>
      <c r="BQ85" s="215"/>
      <c r="BR85" s="215"/>
      <c r="BS85" s="215"/>
      <c r="BT85" s="215"/>
      <c r="BU85" s="215"/>
      <c r="BV85" s="215"/>
      <c r="BW85" s="215"/>
      <c r="BX85" s="215"/>
      <c r="BY85" s="215"/>
      <c r="BZ85" s="215"/>
      <c r="CA85" s="215"/>
      <c r="CB85" s="215"/>
      <c r="CC85" s="215"/>
      <c r="CD85" s="215"/>
      <c r="CE85" s="215"/>
      <c r="CF85" s="215"/>
      <c r="CG85" s="215"/>
      <c r="CH85" s="215"/>
      <c r="CI85" s="215"/>
      <c r="CJ85" s="215"/>
      <c r="CK85" s="215"/>
      <c r="CL85" s="215"/>
      <c r="CM85" s="215"/>
      <c r="CN85" s="215"/>
      <c r="CO85" s="215"/>
      <c r="CP85" s="215"/>
      <c r="CQ85" s="215"/>
      <c r="CR85" s="215"/>
      <c r="CS85" s="215"/>
      <c r="CT85" s="215"/>
      <c r="CU85" s="215"/>
      <c r="CV85" s="215"/>
      <c r="CW85" s="215"/>
      <c r="CX85" s="215"/>
      <c r="CY85" s="215"/>
      <c r="CZ85" s="215"/>
      <c r="DA85" s="215"/>
      <c r="DB85" s="215"/>
      <c r="DC85" s="215"/>
      <c r="DD85" s="215"/>
      <c r="DE85" s="215"/>
      <c r="DF85" s="215"/>
      <c r="DG85" s="215"/>
      <c r="DH85" s="215"/>
      <c r="DI85" s="215"/>
      <c r="DJ85" s="215"/>
      <c r="DK85" s="215"/>
      <c r="DL85" s="215"/>
      <c r="DM85" s="215"/>
      <c r="DN85" s="215"/>
      <c r="DO85" s="215"/>
      <c r="DP85" s="215"/>
      <c r="DQ85" s="215"/>
      <c r="DR85" s="215"/>
      <c r="DS85" s="215"/>
      <c r="DT85" s="215"/>
      <c r="DU85" s="215"/>
      <c r="DV85" s="215"/>
      <c r="DW85" s="215"/>
      <c r="DX85" s="215"/>
      <c r="DY85" s="215"/>
      <c r="DZ85" s="215"/>
      <c r="EA85" s="215"/>
      <c r="EB85" s="215"/>
      <c r="EC85" s="215"/>
      <c r="ED85" s="215"/>
      <c r="EE85" s="215"/>
      <c r="EF85" s="215"/>
      <c r="EG85" s="215"/>
      <c r="EH85" s="215"/>
      <c r="EI85" s="215"/>
      <c r="EJ85" s="215"/>
      <c r="EK85" s="215"/>
      <c r="EL85" s="215"/>
      <c r="EM85" s="215"/>
      <c r="EN85" s="215"/>
      <c r="EO85" s="215"/>
      <c r="EP85" s="215"/>
      <c r="EQ85" s="215"/>
      <c r="ER85" s="215"/>
      <c r="ES85" s="215"/>
      <c r="ET85" s="215"/>
      <c r="EU85" s="215"/>
      <c r="EV85" s="215"/>
      <c r="EW85" s="215"/>
      <c r="EX85" s="215"/>
      <c r="EY85" s="215"/>
      <c r="EZ85" s="215"/>
      <c r="FA85" s="215"/>
      <c r="FB85" s="215"/>
      <c r="FC85" s="215"/>
      <c r="FD85" s="215"/>
      <c r="FE85" s="215"/>
      <c r="FF85" s="215"/>
      <c r="FG85" s="215"/>
      <c r="FH85" s="215"/>
      <c r="FI85" s="215"/>
      <c r="FJ85" s="215"/>
      <c r="FK85" s="215"/>
      <c r="FL85" s="215"/>
      <c r="FM85" s="215"/>
      <c r="FN85" s="215"/>
      <c r="FO85" s="215"/>
      <c r="FP85" s="215"/>
      <c r="FQ85" s="215"/>
      <c r="FR85" s="215"/>
      <c r="FS85" s="215"/>
      <c r="FT85" s="215"/>
      <c r="FU85" s="215"/>
      <c r="FV85" s="215"/>
      <c r="FW85" s="215"/>
      <c r="FX85" s="215"/>
      <c r="FY85" s="215"/>
      <c r="FZ85" s="215"/>
      <c r="GA85" s="215"/>
      <c r="GB85" s="215"/>
      <c r="GC85" s="215"/>
      <c r="GD85" s="215"/>
      <c r="GE85" s="215"/>
      <c r="GF85" s="215"/>
      <c r="GG85" s="215"/>
      <c r="GH85" s="215"/>
      <c r="GI85" s="215"/>
      <c r="GJ85" s="215"/>
      <c r="GK85" s="215"/>
      <c r="GL85" s="215"/>
    </row>
    <row r="86" spans="1:256" s="223" customFormat="1" ht="40.5" customHeight="1">
      <c r="A86" s="356"/>
      <c r="B86" s="357"/>
      <c r="C86" s="342"/>
      <c r="D86" s="349" t="s">
        <v>278</v>
      </c>
      <c r="E86" s="342"/>
      <c r="F86" s="361"/>
      <c r="G86" s="345"/>
      <c r="H86" s="345"/>
      <c r="I86" s="346"/>
      <c r="J86" s="222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15"/>
      <c r="Y86" s="215"/>
      <c r="Z86" s="215"/>
      <c r="AA86" s="215"/>
      <c r="AB86" s="215"/>
      <c r="AC86" s="215"/>
      <c r="AD86" s="215"/>
      <c r="AE86" s="215"/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  <c r="BI86" s="215"/>
      <c r="BJ86" s="215"/>
      <c r="BK86" s="215"/>
      <c r="BL86" s="215"/>
      <c r="BM86" s="215"/>
      <c r="BN86" s="215"/>
      <c r="BO86" s="215"/>
      <c r="BP86" s="215"/>
      <c r="BQ86" s="215"/>
      <c r="BR86" s="215"/>
      <c r="BS86" s="215"/>
      <c r="BT86" s="215"/>
      <c r="BU86" s="215"/>
      <c r="BV86" s="215"/>
      <c r="BW86" s="215"/>
      <c r="BX86" s="215"/>
      <c r="BY86" s="215"/>
      <c r="BZ86" s="215"/>
      <c r="CA86" s="215"/>
      <c r="CB86" s="215"/>
      <c r="CC86" s="215"/>
      <c r="CD86" s="215"/>
      <c r="CE86" s="215"/>
      <c r="CF86" s="215"/>
      <c r="CG86" s="215"/>
      <c r="CH86" s="215"/>
      <c r="CI86" s="215"/>
      <c r="CJ86" s="215"/>
      <c r="CK86" s="215"/>
      <c r="CL86" s="215"/>
      <c r="CM86" s="215"/>
      <c r="CN86" s="215"/>
      <c r="CO86" s="215"/>
      <c r="CP86" s="215"/>
      <c r="CQ86" s="215"/>
      <c r="CR86" s="215"/>
      <c r="CS86" s="215"/>
      <c r="CT86" s="215"/>
      <c r="CU86" s="215"/>
      <c r="CV86" s="215"/>
      <c r="CW86" s="215"/>
      <c r="CX86" s="215"/>
      <c r="CY86" s="215"/>
      <c r="CZ86" s="215"/>
      <c r="DA86" s="215"/>
      <c r="DB86" s="215"/>
      <c r="DC86" s="215"/>
      <c r="DD86" s="215"/>
      <c r="DE86" s="215"/>
      <c r="DF86" s="215"/>
      <c r="DG86" s="215"/>
      <c r="DH86" s="215"/>
      <c r="DI86" s="215"/>
      <c r="DJ86" s="215"/>
      <c r="DK86" s="215"/>
      <c r="DL86" s="215"/>
      <c r="DM86" s="215"/>
      <c r="DN86" s="215"/>
      <c r="DO86" s="215"/>
      <c r="DP86" s="215"/>
      <c r="DQ86" s="215"/>
      <c r="DR86" s="215"/>
      <c r="DS86" s="215"/>
      <c r="DT86" s="215"/>
      <c r="DU86" s="215"/>
      <c r="DV86" s="215"/>
      <c r="DW86" s="215"/>
      <c r="DX86" s="215"/>
      <c r="DY86" s="215"/>
      <c r="DZ86" s="215"/>
      <c r="EA86" s="215"/>
      <c r="EB86" s="215"/>
      <c r="EC86" s="215"/>
      <c r="ED86" s="215"/>
      <c r="EE86" s="215"/>
      <c r="EF86" s="215"/>
      <c r="EG86" s="215"/>
      <c r="EH86" s="215"/>
      <c r="EI86" s="215"/>
      <c r="EJ86" s="215"/>
      <c r="EK86" s="215"/>
      <c r="EL86" s="215"/>
      <c r="EM86" s="215"/>
      <c r="EN86" s="215"/>
      <c r="EO86" s="215"/>
      <c r="EP86" s="215"/>
      <c r="EQ86" s="215"/>
      <c r="ER86" s="215"/>
      <c r="ES86" s="215"/>
      <c r="ET86" s="215"/>
      <c r="EU86" s="215"/>
      <c r="EV86" s="215"/>
      <c r="EW86" s="215"/>
      <c r="EX86" s="215"/>
      <c r="EY86" s="215"/>
      <c r="EZ86" s="215"/>
      <c r="FA86" s="215"/>
      <c r="FB86" s="215"/>
      <c r="FC86" s="215"/>
      <c r="FD86" s="215"/>
      <c r="FE86" s="215"/>
      <c r="FF86" s="215"/>
      <c r="FG86" s="215"/>
      <c r="FH86" s="215"/>
      <c r="FI86" s="215"/>
      <c r="FJ86" s="215"/>
      <c r="FK86" s="215"/>
      <c r="FL86" s="215"/>
      <c r="FM86" s="215"/>
      <c r="FN86" s="215"/>
      <c r="FO86" s="215"/>
      <c r="FP86" s="215"/>
      <c r="FQ86" s="215"/>
      <c r="FR86" s="215"/>
      <c r="FS86" s="215"/>
      <c r="FT86" s="215"/>
      <c r="FU86" s="215"/>
      <c r="FV86" s="215"/>
      <c r="FW86" s="215"/>
      <c r="FX86" s="215"/>
      <c r="FY86" s="215"/>
      <c r="FZ86" s="215"/>
      <c r="GA86" s="215"/>
      <c r="GB86" s="215"/>
      <c r="GC86" s="215"/>
      <c r="GD86" s="215"/>
      <c r="GE86" s="215"/>
      <c r="GF86" s="215"/>
      <c r="GG86" s="215"/>
      <c r="GH86" s="215"/>
      <c r="GI86" s="215"/>
      <c r="GJ86" s="215"/>
      <c r="GK86" s="215"/>
      <c r="GL86" s="215"/>
    </row>
    <row r="87" spans="1:256" s="223" customFormat="1" ht="13.5" customHeight="1">
      <c r="A87" s="356"/>
      <c r="B87" s="357"/>
      <c r="C87" s="342"/>
      <c r="D87" s="349" t="s">
        <v>277</v>
      </c>
      <c r="E87" s="342"/>
      <c r="F87" s="361">
        <f>20.21</f>
        <v>20.21</v>
      </c>
      <c r="G87" s="345"/>
      <c r="H87" s="345"/>
      <c r="I87" s="346"/>
      <c r="J87" s="222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  <c r="BI87" s="215"/>
      <c r="BJ87" s="215"/>
      <c r="BK87" s="215"/>
      <c r="BL87" s="215"/>
      <c r="BM87" s="215"/>
      <c r="BN87" s="215"/>
      <c r="BO87" s="215"/>
      <c r="BP87" s="215"/>
      <c r="BQ87" s="215"/>
      <c r="BR87" s="215"/>
      <c r="BS87" s="215"/>
      <c r="BT87" s="215"/>
      <c r="BU87" s="215"/>
      <c r="BV87" s="215"/>
      <c r="BW87" s="215"/>
      <c r="BX87" s="215"/>
      <c r="BY87" s="215"/>
      <c r="BZ87" s="215"/>
      <c r="CA87" s="215"/>
      <c r="CB87" s="215"/>
      <c r="CC87" s="215"/>
      <c r="CD87" s="215"/>
      <c r="CE87" s="215"/>
      <c r="CF87" s="215"/>
      <c r="CG87" s="215"/>
      <c r="CH87" s="215"/>
      <c r="CI87" s="215"/>
      <c r="CJ87" s="215"/>
      <c r="CK87" s="215"/>
      <c r="CL87" s="215"/>
      <c r="CM87" s="215"/>
      <c r="CN87" s="215"/>
      <c r="CO87" s="215"/>
      <c r="CP87" s="215"/>
      <c r="CQ87" s="215"/>
      <c r="CR87" s="215"/>
      <c r="CS87" s="215"/>
      <c r="CT87" s="215"/>
      <c r="CU87" s="215"/>
      <c r="CV87" s="215"/>
      <c r="CW87" s="215"/>
      <c r="CX87" s="215"/>
      <c r="CY87" s="215"/>
      <c r="CZ87" s="215"/>
      <c r="DA87" s="215"/>
      <c r="DB87" s="215"/>
      <c r="DC87" s="215"/>
      <c r="DD87" s="215"/>
      <c r="DE87" s="215"/>
      <c r="DF87" s="215"/>
      <c r="DG87" s="215"/>
      <c r="DH87" s="215"/>
      <c r="DI87" s="215"/>
      <c r="DJ87" s="215"/>
      <c r="DK87" s="215"/>
      <c r="DL87" s="215"/>
      <c r="DM87" s="215"/>
      <c r="DN87" s="215"/>
      <c r="DO87" s="215"/>
      <c r="DP87" s="215"/>
      <c r="DQ87" s="215"/>
      <c r="DR87" s="215"/>
      <c r="DS87" s="215"/>
      <c r="DT87" s="215"/>
      <c r="DU87" s="215"/>
      <c r="DV87" s="215"/>
      <c r="DW87" s="215"/>
      <c r="DX87" s="215"/>
      <c r="DY87" s="215"/>
      <c r="DZ87" s="215"/>
      <c r="EA87" s="215"/>
      <c r="EB87" s="215"/>
      <c r="EC87" s="215"/>
      <c r="ED87" s="215"/>
      <c r="EE87" s="215"/>
      <c r="EF87" s="215"/>
      <c r="EG87" s="215"/>
      <c r="EH87" s="215"/>
      <c r="EI87" s="215"/>
      <c r="EJ87" s="215"/>
      <c r="EK87" s="215"/>
      <c r="EL87" s="215"/>
      <c r="EM87" s="215"/>
      <c r="EN87" s="215"/>
      <c r="EO87" s="215"/>
      <c r="EP87" s="215"/>
      <c r="EQ87" s="215"/>
      <c r="ER87" s="215"/>
      <c r="ES87" s="215"/>
      <c r="ET87" s="215"/>
      <c r="EU87" s="215"/>
      <c r="EV87" s="215"/>
      <c r="EW87" s="215"/>
      <c r="EX87" s="215"/>
      <c r="EY87" s="215"/>
      <c r="EZ87" s="215"/>
      <c r="FA87" s="215"/>
      <c r="FB87" s="215"/>
      <c r="FC87" s="215"/>
      <c r="FD87" s="215"/>
      <c r="FE87" s="215"/>
      <c r="FF87" s="215"/>
      <c r="FG87" s="215"/>
      <c r="FH87" s="215"/>
      <c r="FI87" s="215"/>
      <c r="FJ87" s="215"/>
      <c r="FK87" s="215"/>
      <c r="FL87" s="215"/>
      <c r="FM87" s="215"/>
      <c r="FN87" s="215"/>
      <c r="FO87" s="215"/>
      <c r="FP87" s="215"/>
      <c r="FQ87" s="215"/>
      <c r="FR87" s="215"/>
      <c r="FS87" s="215"/>
      <c r="FT87" s="215"/>
      <c r="FU87" s="215"/>
      <c r="FV87" s="215"/>
      <c r="FW87" s="215"/>
      <c r="FX87" s="215"/>
      <c r="FY87" s="215"/>
      <c r="FZ87" s="215"/>
      <c r="GA87" s="215"/>
      <c r="GB87" s="215"/>
      <c r="GC87" s="215"/>
      <c r="GD87" s="215"/>
      <c r="GE87" s="215"/>
      <c r="GF87" s="215"/>
      <c r="GG87" s="215"/>
      <c r="GH87" s="215"/>
      <c r="GI87" s="215"/>
      <c r="GJ87" s="215"/>
      <c r="GK87" s="215"/>
      <c r="GL87" s="215"/>
    </row>
    <row r="88" spans="1:256" s="223" customFormat="1" ht="27" customHeight="1">
      <c r="A88" s="356"/>
      <c r="B88" s="357"/>
      <c r="C88" s="342"/>
      <c r="D88" s="349" t="s">
        <v>348</v>
      </c>
      <c r="E88" s="342"/>
      <c r="F88" s="361">
        <f>38.81+32.2</f>
        <v>71.010000000000005</v>
      </c>
      <c r="G88" s="345"/>
      <c r="H88" s="345"/>
      <c r="I88" s="346"/>
      <c r="J88" s="222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15"/>
      <c r="Y88" s="215"/>
      <c r="Z88" s="215"/>
      <c r="AA88" s="215"/>
      <c r="AB88" s="215"/>
      <c r="AC88" s="215"/>
      <c r="AD88" s="215"/>
      <c r="AE88" s="215"/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  <c r="BI88" s="215"/>
      <c r="BJ88" s="215"/>
      <c r="BK88" s="215"/>
      <c r="BL88" s="215"/>
      <c r="BM88" s="215"/>
      <c r="BN88" s="215"/>
      <c r="BO88" s="215"/>
      <c r="BP88" s="215"/>
      <c r="BQ88" s="215"/>
      <c r="BR88" s="215"/>
      <c r="BS88" s="215"/>
      <c r="BT88" s="215"/>
      <c r="BU88" s="215"/>
      <c r="BV88" s="215"/>
      <c r="BW88" s="215"/>
      <c r="BX88" s="215"/>
      <c r="BY88" s="215"/>
      <c r="BZ88" s="215"/>
      <c r="CA88" s="215"/>
      <c r="CB88" s="215"/>
      <c r="CC88" s="215"/>
      <c r="CD88" s="215"/>
      <c r="CE88" s="215"/>
      <c r="CF88" s="215"/>
      <c r="CG88" s="215"/>
      <c r="CH88" s="215"/>
      <c r="CI88" s="215"/>
      <c r="CJ88" s="215"/>
      <c r="CK88" s="215"/>
      <c r="CL88" s="215"/>
      <c r="CM88" s="215"/>
      <c r="CN88" s="215"/>
      <c r="CO88" s="215"/>
      <c r="CP88" s="215"/>
      <c r="CQ88" s="215"/>
      <c r="CR88" s="215"/>
      <c r="CS88" s="215"/>
      <c r="CT88" s="215"/>
      <c r="CU88" s="215"/>
      <c r="CV88" s="215"/>
      <c r="CW88" s="215"/>
      <c r="CX88" s="215"/>
      <c r="CY88" s="215"/>
      <c r="CZ88" s="215"/>
      <c r="DA88" s="215"/>
      <c r="DB88" s="215"/>
      <c r="DC88" s="215"/>
      <c r="DD88" s="215"/>
      <c r="DE88" s="215"/>
      <c r="DF88" s="215"/>
      <c r="DG88" s="215"/>
      <c r="DH88" s="215"/>
      <c r="DI88" s="215"/>
      <c r="DJ88" s="215"/>
      <c r="DK88" s="215"/>
      <c r="DL88" s="215"/>
      <c r="DM88" s="215"/>
      <c r="DN88" s="215"/>
      <c r="DO88" s="215"/>
      <c r="DP88" s="215"/>
      <c r="DQ88" s="215"/>
      <c r="DR88" s="215"/>
      <c r="DS88" s="215"/>
      <c r="DT88" s="215"/>
      <c r="DU88" s="215"/>
      <c r="DV88" s="215"/>
      <c r="DW88" s="215"/>
      <c r="DX88" s="215"/>
      <c r="DY88" s="215"/>
      <c r="DZ88" s="215"/>
      <c r="EA88" s="215"/>
      <c r="EB88" s="215"/>
      <c r="EC88" s="215"/>
      <c r="ED88" s="215"/>
      <c r="EE88" s="215"/>
      <c r="EF88" s="215"/>
      <c r="EG88" s="215"/>
      <c r="EH88" s="215"/>
      <c r="EI88" s="215"/>
      <c r="EJ88" s="215"/>
      <c r="EK88" s="215"/>
      <c r="EL88" s="215"/>
      <c r="EM88" s="215"/>
      <c r="EN88" s="215"/>
      <c r="EO88" s="215"/>
      <c r="EP88" s="215"/>
      <c r="EQ88" s="215"/>
      <c r="ER88" s="215"/>
      <c r="ES88" s="215"/>
      <c r="ET88" s="215"/>
      <c r="EU88" s="215"/>
      <c r="EV88" s="215"/>
      <c r="EW88" s="215"/>
      <c r="EX88" s="215"/>
      <c r="EY88" s="215"/>
      <c r="EZ88" s="215"/>
      <c r="FA88" s="215"/>
      <c r="FB88" s="215"/>
      <c r="FC88" s="215"/>
      <c r="FD88" s="215"/>
      <c r="FE88" s="215"/>
      <c r="FF88" s="215"/>
      <c r="FG88" s="215"/>
      <c r="FH88" s="215"/>
      <c r="FI88" s="215"/>
      <c r="FJ88" s="215"/>
      <c r="FK88" s="215"/>
      <c r="FL88" s="215"/>
      <c r="FM88" s="215"/>
      <c r="FN88" s="215"/>
      <c r="FO88" s="215"/>
      <c r="FP88" s="215"/>
      <c r="FQ88" s="215"/>
      <c r="FR88" s="215"/>
      <c r="FS88" s="215"/>
      <c r="FT88" s="215"/>
      <c r="FU88" s="215"/>
      <c r="FV88" s="215"/>
      <c r="FW88" s="215"/>
      <c r="FX88" s="215"/>
      <c r="FY88" s="215"/>
      <c r="FZ88" s="215"/>
      <c r="GA88" s="215"/>
      <c r="GB88" s="215"/>
      <c r="GC88" s="215"/>
      <c r="GD88" s="215"/>
      <c r="GE88" s="215"/>
      <c r="GF88" s="215"/>
      <c r="GG88" s="215"/>
      <c r="GH88" s="215"/>
      <c r="GI88" s="215"/>
      <c r="GJ88" s="215"/>
      <c r="GK88" s="215"/>
      <c r="GL88" s="215"/>
    </row>
    <row r="89" spans="1:256" s="223" customFormat="1" ht="94.5" customHeight="1">
      <c r="A89" s="356"/>
      <c r="B89" s="357"/>
      <c r="C89" s="342"/>
      <c r="D89" s="349" t="s">
        <v>349</v>
      </c>
      <c r="E89" s="342"/>
      <c r="F89" s="343"/>
      <c r="G89" s="345"/>
      <c r="H89" s="345"/>
      <c r="I89" s="346"/>
      <c r="J89" s="329"/>
      <c r="K89" s="215"/>
      <c r="L89" s="219"/>
      <c r="M89" s="215"/>
      <c r="N89" s="215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20"/>
      <c r="Z89" s="220"/>
      <c r="AA89" s="220"/>
      <c r="AB89" s="220"/>
      <c r="AC89" s="220"/>
      <c r="AD89" s="220"/>
      <c r="AE89" s="220"/>
      <c r="AF89" s="220"/>
      <c r="AG89" s="220"/>
      <c r="AH89" s="220"/>
      <c r="AI89" s="220"/>
      <c r="AJ89" s="220"/>
      <c r="AK89" s="220"/>
      <c r="AL89" s="220"/>
      <c r="AM89" s="220"/>
      <c r="AN89" s="220"/>
      <c r="AO89" s="220"/>
      <c r="AP89" s="220"/>
      <c r="AQ89" s="220"/>
      <c r="AR89" s="220"/>
      <c r="AS89" s="220"/>
      <c r="AT89" s="220"/>
      <c r="AU89" s="220"/>
      <c r="AV89" s="220"/>
      <c r="AW89" s="220"/>
      <c r="AX89" s="220"/>
      <c r="AY89" s="220"/>
      <c r="AZ89" s="220"/>
      <c r="BA89" s="220"/>
      <c r="BB89" s="220"/>
      <c r="BC89" s="220"/>
      <c r="BD89" s="220"/>
      <c r="BE89" s="220"/>
      <c r="BF89" s="220"/>
      <c r="BG89" s="220"/>
      <c r="BH89" s="220"/>
      <c r="BI89" s="220"/>
      <c r="BJ89" s="220"/>
      <c r="BK89" s="220"/>
      <c r="BL89" s="220"/>
      <c r="BM89" s="220"/>
      <c r="BN89" s="220"/>
      <c r="BO89" s="220"/>
      <c r="BP89" s="220"/>
      <c r="BQ89" s="220"/>
      <c r="BR89" s="220"/>
      <c r="BS89" s="220"/>
      <c r="BT89" s="220"/>
      <c r="BU89" s="220"/>
      <c r="BV89" s="220"/>
      <c r="BW89" s="220"/>
      <c r="BX89" s="220"/>
      <c r="BY89" s="220"/>
      <c r="BZ89" s="220"/>
      <c r="CA89" s="220"/>
      <c r="CB89" s="220"/>
      <c r="CC89" s="220"/>
      <c r="CD89" s="220"/>
      <c r="CE89" s="220"/>
      <c r="CF89" s="220"/>
      <c r="CG89" s="220"/>
      <c r="CH89" s="220"/>
      <c r="CI89" s="220"/>
      <c r="CJ89" s="220"/>
      <c r="CK89" s="220"/>
      <c r="CL89" s="220"/>
      <c r="CM89" s="220"/>
      <c r="CN89" s="220"/>
      <c r="CO89" s="220"/>
      <c r="CP89" s="220"/>
      <c r="CQ89" s="220"/>
      <c r="CR89" s="220"/>
      <c r="CS89" s="220"/>
      <c r="CT89" s="220"/>
      <c r="CU89" s="220"/>
      <c r="CV89" s="220"/>
      <c r="CW89" s="220"/>
      <c r="CX89" s="220"/>
      <c r="CY89" s="220"/>
      <c r="CZ89" s="220"/>
      <c r="DA89" s="220"/>
      <c r="DB89" s="220"/>
      <c r="DC89" s="220"/>
      <c r="DD89" s="220"/>
      <c r="DE89" s="220"/>
      <c r="DF89" s="220"/>
      <c r="DG89" s="220"/>
      <c r="DH89" s="220"/>
      <c r="DI89" s="220"/>
      <c r="DJ89" s="220"/>
      <c r="DK89" s="220"/>
      <c r="DL89" s="220"/>
      <c r="DM89" s="220"/>
      <c r="DN89" s="220"/>
      <c r="DO89" s="220"/>
      <c r="DP89" s="220"/>
      <c r="DQ89" s="220"/>
      <c r="DR89" s="220"/>
      <c r="DS89" s="220"/>
      <c r="DT89" s="220"/>
      <c r="DU89" s="220"/>
      <c r="DV89" s="220"/>
      <c r="DW89" s="220"/>
      <c r="DX89" s="220"/>
      <c r="DY89" s="220"/>
      <c r="DZ89" s="220"/>
      <c r="EA89" s="220"/>
      <c r="EB89" s="220"/>
      <c r="EC89" s="220"/>
      <c r="ED89" s="220"/>
      <c r="EE89" s="220"/>
      <c r="EF89" s="220"/>
      <c r="EG89" s="220"/>
      <c r="EH89" s="220"/>
      <c r="EI89" s="220"/>
      <c r="EJ89" s="220"/>
      <c r="EK89" s="220"/>
      <c r="EL89" s="220"/>
      <c r="EM89" s="220"/>
      <c r="EN89" s="220"/>
      <c r="EO89" s="220"/>
      <c r="EP89" s="220"/>
      <c r="EQ89" s="220"/>
      <c r="ER89" s="220"/>
      <c r="ES89" s="220"/>
      <c r="ET89" s="220"/>
      <c r="EU89" s="220"/>
      <c r="EV89" s="220"/>
      <c r="EW89" s="220"/>
      <c r="EX89" s="220"/>
      <c r="EY89" s="220"/>
      <c r="EZ89" s="220"/>
      <c r="FA89" s="220"/>
      <c r="FB89" s="220"/>
      <c r="FC89" s="220"/>
      <c r="FD89" s="220"/>
      <c r="FE89" s="220"/>
      <c r="FF89" s="220"/>
      <c r="FG89" s="220"/>
      <c r="FH89" s="220"/>
      <c r="FI89" s="220"/>
      <c r="FJ89" s="220"/>
      <c r="FK89" s="220"/>
      <c r="FL89" s="220"/>
      <c r="FM89" s="220"/>
      <c r="FN89" s="220"/>
      <c r="FO89" s="220"/>
      <c r="FP89" s="220"/>
      <c r="FQ89" s="220"/>
      <c r="FR89" s="220"/>
      <c r="FS89" s="220"/>
      <c r="FT89" s="220"/>
      <c r="FU89" s="220"/>
      <c r="FV89" s="220"/>
      <c r="FW89" s="220"/>
      <c r="FX89" s="220"/>
      <c r="FY89" s="220"/>
      <c r="FZ89" s="220"/>
      <c r="GA89" s="220"/>
      <c r="GB89" s="220"/>
      <c r="GC89" s="220"/>
      <c r="GD89" s="220"/>
      <c r="GE89" s="220"/>
      <c r="GF89" s="220"/>
      <c r="GG89" s="220"/>
      <c r="GH89" s="220"/>
      <c r="GI89" s="220"/>
      <c r="GJ89" s="220"/>
      <c r="GK89" s="220"/>
      <c r="GL89" s="220"/>
      <c r="GM89" s="302"/>
      <c r="GN89" s="302"/>
      <c r="GO89" s="302"/>
      <c r="GP89" s="302"/>
      <c r="GQ89" s="302"/>
      <c r="GR89" s="302"/>
      <c r="GS89" s="302"/>
      <c r="GT89" s="302"/>
      <c r="GU89" s="302"/>
      <c r="GV89" s="302"/>
      <c r="GW89" s="302"/>
      <c r="GX89" s="302"/>
      <c r="GY89" s="302"/>
      <c r="GZ89" s="302"/>
      <c r="HA89" s="302"/>
      <c r="HB89" s="302"/>
      <c r="HC89" s="302"/>
      <c r="HD89" s="302"/>
      <c r="HE89" s="302"/>
      <c r="HF89" s="302"/>
      <c r="HG89" s="302"/>
      <c r="HH89" s="302"/>
      <c r="HI89" s="302"/>
      <c r="HJ89" s="302"/>
      <c r="HK89" s="302"/>
      <c r="HL89" s="302"/>
      <c r="HM89" s="302"/>
      <c r="HN89" s="302"/>
      <c r="HO89" s="302"/>
      <c r="HP89" s="302"/>
      <c r="HQ89" s="302"/>
      <c r="HR89" s="302"/>
      <c r="HS89" s="302"/>
      <c r="HT89" s="302"/>
      <c r="HU89" s="302"/>
      <c r="HV89" s="302"/>
      <c r="HW89" s="302"/>
      <c r="HX89" s="302"/>
      <c r="HY89" s="302"/>
      <c r="HZ89" s="302"/>
      <c r="IA89" s="302"/>
      <c r="IB89" s="302"/>
      <c r="IC89" s="302"/>
      <c r="ID89" s="302"/>
      <c r="IE89" s="302"/>
      <c r="IF89" s="302"/>
      <c r="IG89" s="302"/>
      <c r="IH89" s="302"/>
      <c r="II89" s="302"/>
      <c r="IJ89" s="302"/>
      <c r="IK89" s="302"/>
      <c r="IL89" s="302"/>
      <c r="IM89" s="302"/>
      <c r="IN89" s="302"/>
      <c r="IO89" s="302"/>
      <c r="IP89" s="302"/>
      <c r="IQ89" s="302"/>
      <c r="IR89" s="302"/>
      <c r="IS89" s="302"/>
      <c r="IT89" s="302"/>
      <c r="IU89" s="302"/>
      <c r="IV89" s="302"/>
    </row>
    <row r="90" spans="1:256" s="13" customFormat="1" ht="67.5" customHeight="1">
      <c r="A90" s="113"/>
      <c r="B90" s="114"/>
      <c r="C90" s="115"/>
      <c r="D90" s="231" t="s">
        <v>85</v>
      </c>
      <c r="E90" s="77"/>
      <c r="G90" s="145"/>
      <c r="H90" s="72"/>
      <c r="I90" s="111"/>
      <c r="J90" s="306"/>
      <c r="K90" s="140"/>
      <c r="L90" s="140"/>
      <c r="M90" s="140"/>
      <c r="N90" s="140"/>
      <c r="O90" s="140"/>
      <c r="P90" s="140"/>
      <c r="Q90" s="306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8"/>
      <c r="CI90" s="38"/>
      <c r="CJ90" s="38"/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  <c r="CV90" s="38"/>
      <c r="CW90" s="38"/>
      <c r="CX90" s="38"/>
      <c r="CY90" s="38"/>
      <c r="CZ90" s="38"/>
      <c r="DA90" s="38"/>
      <c r="DB90" s="38"/>
      <c r="DC90" s="38"/>
      <c r="DD90" s="38"/>
      <c r="DE90" s="38"/>
      <c r="DF90" s="38"/>
      <c r="DG90" s="38"/>
      <c r="DH90" s="38"/>
      <c r="DI90" s="38"/>
      <c r="DJ90" s="38"/>
      <c r="DK90" s="38"/>
      <c r="DL90" s="38"/>
      <c r="DM90" s="38"/>
      <c r="DN90" s="38"/>
      <c r="DO90" s="38"/>
      <c r="DP90" s="38"/>
      <c r="DQ90" s="38"/>
      <c r="DR90" s="38"/>
      <c r="DS90" s="38"/>
      <c r="DT90" s="38"/>
      <c r="DU90" s="38"/>
      <c r="DV90" s="38"/>
      <c r="DW90" s="38"/>
      <c r="DX90" s="38"/>
      <c r="DY90" s="38"/>
      <c r="DZ90" s="38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</row>
    <row r="91" spans="1:256" s="51" customFormat="1" ht="13.5" customHeight="1">
      <c r="A91" s="247"/>
      <c r="B91" s="248"/>
      <c r="C91" s="248" t="s">
        <v>33</v>
      </c>
      <c r="D91" s="248" t="s">
        <v>34</v>
      </c>
      <c r="E91" s="248"/>
      <c r="F91" s="249"/>
      <c r="G91" s="81"/>
      <c r="H91" s="250">
        <f>SUM(H92:H101)</f>
        <v>0</v>
      </c>
      <c r="I91" s="251"/>
      <c r="J91" s="46"/>
      <c r="K91" s="83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6"/>
      <c r="BW91" s="46"/>
      <c r="BX91" s="46"/>
      <c r="BY91" s="46"/>
      <c r="BZ91" s="46"/>
      <c r="CA91" s="46"/>
      <c r="CB91" s="46"/>
      <c r="CC91" s="46"/>
      <c r="CD91" s="46"/>
      <c r="CE91" s="46"/>
      <c r="CF91" s="46"/>
      <c r="CG91" s="46"/>
      <c r="CH91" s="46"/>
      <c r="CI91" s="46"/>
      <c r="CJ91" s="46"/>
      <c r="CK91" s="46"/>
      <c r="CL91" s="46"/>
      <c r="CM91" s="46"/>
      <c r="CN91" s="46"/>
      <c r="CO91" s="46"/>
      <c r="CP91" s="46"/>
      <c r="CQ91" s="46"/>
      <c r="CR91" s="46"/>
      <c r="CS91" s="46"/>
      <c r="CT91" s="46"/>
      <c r="CU91" s="46"/>
      <c r="CV91" s="46"/>
      <c r="CW91" s="46"/>
      <c r="CX91" s="46"/>
      <c r="CY91" s="46"/>
      <c r="CZ91" s="46"/>
      <c r="DA91" s="46"/>
      <c r="DB91" s="46"/>
      <c r="DC91" s="46"/>
      <c r="DD91" s="46"/>
      <c r="DE91" s="46"/>
      <c r="DF91" s="46"/>
      <c r="DG91" s="46"/>
      <c r="DH91" s="46"/>
      <c r="DI91" s="46"/>
      <c r="DJ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</row>
    <row r="92" spans="1:256" s="91" customFormat="1" ht="26.25" customHeight="1">
      <c r="A92" s="84">
        <v>18</v>
      </c>
      <c r="B92" s="85" t="s">
        <v>35</v>
      </c>
      <c r="C92" s="86">
        <v>949101111</v>
      </c>
      <c r="D92" s="87" t="s">
        <v>36</v>
      </c>
      <c r="E92" s="87" t="s">
        <v>31</v>
      </c>
      <c r="F92" s="88">
        <f>SUM(F94:F94)</f>
        <v>183.20999999999998</v>
      </c>
      <c r="G92" s="89"/>
      <c r="H92" s="90">
        <f>F92*G92</f>
        <v>0</v>
      </c>
      <c r="I92" s="73" t="s">
        <v>32</v>
      </c>
      <c r="J92" s="94"/>
    </row>
    <row r="93" spans="1:256" s="91" customFormat="1" ht="13.5" customHeight="1">
      <c r="A93" s="84"/>
      <c r="B93" s="85"/>
      <c r="C93" s="86"/>
      <c r="D93" s="92" t="s">
        <v>139</v>
      </c>
      <c r="E93" s="87"/>
      <c r="F93" s="88"/>
      <c r="G93" s="89"/>
      <c r="H93" s="90"/>
      <c r="I93" s="73"/>
      <c r="J93" s="252"/>
      <c r="K93" s="252"/>
      <c r="L93" s="252"/>
      <c r="M93" s="252"/>
      <c r="N93" s="252"/>
      <c r="O93" s="252"/>
    </row>
    <row r="94" spans="1:256" s="91" customFormat="1" ht="27" customHeight="1">
      <c r="A94" s="84"/>
      <c r="B94" s="85"/>
      <c r="C94" s="86"/>
      <c r="D94" s="92" t="s">
        <v>37</v>
      </c>
      <c r="E94" s="87"/>
      <c r="F94" s="93">
        <f>20.1+14.06+10.09+19.36+14.05+13.99+11.35+27.26+20.58+13.99+18.38</f>
        <v>183.20999999999998</v>
      </c>
      <c r="G94" s="89"/>
      <c r="H94" s="90"/>
      <c r="I94" s="73"/>
      <c r="J94" s="253"/>
    </row>
    <row r="95" spans="1:256" s="51" customFormat="1" ht="13.5" customHeight="1">
      <c r="A95" s="95"/>
      <c r="B95" s="96"/>
      <c r="C95" s="96"/>
      <c r="D95" s="97" t="s">
        <v>38</v>
      </c>
      <c r="E95" s="96"/>
      <c r="F95" s="93"/>
      <c r="G95" s="98"/>
      <c r="H95" s="99"/>
      <c r="I95" s="82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6"/>
      <c r="CL95" s="46"/>
      <c r="CM95" s="46"/>
      <c r="CN95" s="46"/>
      <c r="CO95" s="46"/>
      <c r="CP95" s="46"/>
      <c r="CQ95" s="46"/>
      <c r="CR95" s="46"/>
      <c r="CS95" s="46"/>
      <c r="CT95" s="46"/>
      <c r="CU95" s="46"/>
      <c r="CV95" s="46"/>
      <c r="CW95" s="46"/>
      <c r="CX95" s="46"/>
      <c r="CY95" s="46"/>
      <c r="CZ95" s="46"/>
      <c r="DA95" s="46"/>
      <c r="DB95" s="46"/>
      <c r="DC95" s="46"/>
      <c r="DD95" s="46"/>
      <c r="DE95" s="46"/>
      <c r="DF95" s="46"/>
      <c r="DG95" s="46"/>
      <c r="DH95" s="46"/>
      <c r="DI95" s="46"/>
      <c r="DJ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</row>
    <row r="96" spans="1:256" s="74" customFormat="1" ht="13.5" customHeight="1">
      <c r="A96" s="68">
        <v>19</v>
      </c>
      <c r="B96" s="69" t="s">
        <v>35</v>
      </c>
      <c r="C96" s="70">
        <v>952901111</v>
      </c>
      <c r="D96" s="70" t="s">
        <v>39</v>
      </c>
      <c r="E96" s="70" t="s">
        <v>31</v>
      </c>
      <c r="F96" s="100">
        <f>SUM(F98:F99)</f>
        <v>268.20999999999998</v>
      </c>
      <c r="G96" s="72"/>
      <c r="H96" s="72">
        <f>F96*G96</f>
        <v>0</v>
      </c>
      <c r="I96" s="101" t="s">
        <v>32</v>
      </c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</row>
    <row r="97" spans="1:256" s="74" customFormat="1" ht="13.5" customHeight="1">
      <c r="A97" s="68"/>
      <c r="B97" s="69"/>
      <c r="C97" s="70"/>
      <c r="D97" s="102" t="s">
        <v>140</v>
      </c>
      <c r="E97" s="70"/>
      <c r="F97" s="103"/>
      <c r="G97" s="72"/>
      <c r="H97" s="72"/>
      <c r="I97" s="101"/>
      <c r="J97" s="217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</row>
    <row r="98" spans="1:256" s="74" customFormat="1" ht="27" customHeight="1">
      <c r="A98" s="68"/>
      <c r="B98" s="69"/>
      <c r="C98" s="70"/>
      <c r="D98" s="102" t="s">
        <v>40</v>
      </c>
      <c r="E98" s="70"/>
      <c r="F98" s="103">
        <f>20.1+14.06+10.09+19.36+14.05+13.99+11.35+27.26+20.58+13.99+18.38</f>
        <v>183.20999999999998</v>
      </c>
      <c r="G98" s="72"/>
      <c r="H98" s="72"/>
      <c r="I98" s="101"/>
      <c r="J98" s="217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</row>
    <row r="99" spans="1:256" s="74" customFormat="1" ht="13.5" customHeight="1">
      <c r="A99" s="68"/>
      <c r="B99" s="69"/>
      <c r="C99" s="70"/>
      <c r="D99" s="102" t="s">
        <v>41</v>
      </c>
      <c r="E99" s="70"/>
      <c r="F99" s="103">
        <v>85</v>
      </c>
      <c r="G99" s="72"/>
      <c r="H99" s="72"/>
      <c r="I99" s="101"/>
      <c r="J99" s="217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</row>
    <row r="100" spans="1:256" s="13" customFormat="1" ht="13.5" customHeight="1">
      <c r="A100" s="68">
        <v>20</v>
      </c>
      <c r="B100" s="69" t="s">
        <v>56</v>
      </c>
      <c r="C100" s="70" t="s">
        <v>57</v>
      </c>
      <c r="D100" s="70" t="s">
        <v>141</v>
      </c>
      <c r="E100" s="70" t="s">
        <v>58</v>
      </c>
      <c r="F100" s="100">
        <f>F101</f>
        <v>0.22900000000000001</v>
      </c>
      <c r="G100" s="135">
        <f>SUM(H102:H105)/F100</f>
        <v>0</v>
      </c>
      <c r="H100" s="72">
        <f>F100*G100</f>
        <v>0</v>
      </c>
      <c r="I100" s="136" t="s">
        <v>42</v>
      </c>
      <c r="J100" s="309"/>
      <c r="K100" s="215"/>
      <c r="L100" s="215"/>
      <c r="M100" s="215"/>
      <c r="N100" s="215"/>
      <c r="O100" s="215"/>
      <c r="P100" s="215"/>
      <c r="Q100" s="215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8"/>
      <c r="BS100" s="38"/>
      <c r="BT100" s="38"/>
      <c r="BU100" s="38"/>
      <c r="BV100" s="38"/>
      <c r="BW100" s="38"/>
      <c r="BX100" s="38"/>
      <c r="BY100" s="38"/>
      <c r="BZ100" s="38"/>
      <c r="CA100" s="38"/>
      <c r="CB100" s="38"/>
      <c r="CC100" s="38"/>
      <c r="CD100" s="38"/>
      <c r="CE100" s="38"/>
      <c r="CF100" s="38"/>
      <c r="CG100" s="38"/>
      <c r="CH100" s="38"/>
      <c r="CI100" s="38"/>
      <c r="CJ100" s="38"/>
      <c r="CK100" s="38"/>
      <c r="CL100" s="38"/>
      <c r="CM100" s="38"/>
      <c r="CN100" s="38"/>
      <c r="CO100" s="38"/>
      <c r="CP100" s="38"/>
      <c r="CQ100" s="38"/>
      <c r="CR100" s="38"/>
      <c r="CS100" s="38"/>
      <c r="CT100" s="38"/>
      <c r="CU100" s="38"/>
      <c r="CV100" s="38"/>
      <c r="CW100" s="38"/>
      <c r="CX100" s="38"/>
      <c r="CY100" s="38"/>
      <c r="CZ100" s="38"/>
      <c r="DA100" s="38"/>
      <c r="DB100" s="38"/>
      <c r="DC100" s="38"/>
      <c r="DD100" s="38"/>
      <c r="DE100" s="38"/>
      <c r="DF100" s="38"/>
      <c r="DG100" s="38"/>
      <c r="DH100" s="38"/>
      <c r="DI100" s="38"/>
      <c r="DJ100" s="38"/>
      <c r="DK100" s="38"/>
      <c r="DL100" s="38"/>
      <c r="DM100" s="38"/>
      <c r="DN100" s="38"/>
      <c r="DO100" s="38"/>
      <c r="DP100" s="38"/>
      <c r="DQ100" s="38"/>
      <c r="DR100" s="38"/>
      <c r="DS100" s="38"/>
      <c r="DT100" s="38"/>
      <c r="DU100" s="38"/>
      <c r="DV100" s="38"/>
      <c r="DW100" s="38"/>
      <c r="DX100" s="38"/>
      <c r="DY100" s="38"/>
      <c r="DZ100" s="38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  <c r="IV100" s="3"/>
    </row>
    <row r="101" spans="1:256" s="13" customFormat="1" ht="13.5" customHeight="1">
      <c r="A101" s="113"/>
      <c r="B101" s="114"/>
      <c r="C101" s="115"/>
      <c r="D101" s="77" t="s">
        <v>282</v>
      </c>
      <c r="E101" s="77"/>
      <c r="F101" s="110">
        <f>0.229</f>
        <v>0.22900000000000001</v>
      </c>
      <c r="G101" s="137"/>
      <c r="H101" s="138"/>
      <c r="I101" s="101"/>
      <c r="J101" s="306"/>
      <c r="K101" s="140"/>
      <c r="L101" s="140"/>
      <c r="M101" s="140"/>
      <c r="N101" s="140"/>
      <c r="O101" s="140"/>
      <c r="P101" s="140"/>
      <c r="Q101" s="306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  <c r="CD101" s="38"/>
      <c r="CE101" s="38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  <c r="CV101" s="38"/>
      <c r="CW101" s="38"/>
      <c r="CX101" s="38"/>
      <c r="CY101" s="38"/>
      <c r="CZ101" s="38"/>
      <c r="DA101" s="38"/>
      <c r="DB101" s="38"/>
      <c r="DC101" s="38"/>
      <c r="DD101" s="38"/>
      <c r="DE101" s="38"/>
      <c r="DF101" s="38"/>
      <c r="DG101" s="38"/>
      <c r="DH101" s="38"/>
      <c r="DI101" s="38"/>
      <c r="DJ101" s="38"/>
      <c r="DK101" s="38"/>
      <c r="DL101" s="38"/>
      <c r="DM101" s="38"/>
      <c r="DN101" s="38"/>
      <c r="DO101" s="38"/>
      <c r="DP101" s="38"/>
      <c r="DQ101" s="38"/>
      <c r="DR101" s="38"/>
      <c r="DS101" s="38"/>
      <c r="DT101" s="38"/>
      <c r="DU101" s="38"/>
      <c r="DV101" s="38"/>
      <c r="DW101" s="38"/>
      <c r="DX101" s="38"/>
      <c r="DY101" s="38"/>
      <c r="DZ101" s="38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</row>
    <row r="102" spans="1:256" s="13" customFormat="1" ht="27" customHeight="1">
      <c r="A102" s="141" t="s">
        <v>335</v>
      </c>
      <c r="B102" s="114"/>
      <c r="C102" s="115"/>
      <c r="D102" s="77" t="s">
        <v>59</v>
      </c>
      <c r="E102" s="77" t="s">
        <v>58</v>
      </c>
      <c r="F102" s="110">
        <f>F101</f>
        <v>0.22900000000000001</v>
      </c>
      <c r="G102" s="142"/>
      <c r="H102" s="338">
        <f>F102*G102</f>
        <v>0</v>
      </c>
      <c r="I102" s="139"/>
      <c r="J102" s="306"/>
      <c r="K102" s="140"/>
      <c r="L102" s="140"/>
      <c r="M102" s="140"/>
      <c r="N102" s="140"/>
      <c r="O102" s="140"/>
      <c r="P102" s="140"/>
      <c r="Q102" s="306"/>
      <c r="R102" s="215"/>
      <c r="S102" s="215"/>
      <c r="T102" s="215"/>
      <c r="U102" s="215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/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74"/>
      <c r="BE102" s="74"/>
      <c r="BF102" s="74"/>
      <c r="BG102" s="74"/>
      <c r="BH102" s="74"/>
      <c r="BI102" s="74"/>
      <c r="BJ102" s="74"/>
      <c r="BK102" s="74"/>
      <c r="BL102" s="74"/>
      <c r="BM102" s="74"/>
      <c r="BN102" s="74"/>
      <c r="BO102" s="74"/>
      <c r="BP102" s="74"/>
      <c r="BQ102" s="74"/>
      <c r="BR102" s="74"/>
      <c r="BS102" s="74"/>
      <c r="BT102" s="74"/>
      <c r="BU102" s="74"/>
      <c r="BV102" s="74"/>
      <c r="BW102" s="74"/>
      <c r="BX102" s="74"/>
      <c r="BY102" s="74"/>
      <c r="BZ102" s="74"/>
      <c r="CA102" s="74"/>
      <c r="CB102" s="74"/>
      <c r="CC102" s="74"/>
      <c r="CD102" s="74"/>
      <c r="CE102" s="74"/>
      <c r="CF102" s="74"/>
      <c r="CG102" s="74"/>
      <c r="CH102" s="74"/>
      <c r="CI102" s="74"/>
      <c r="CJ102" s="74"/>
      <c r="CK102" s="74"/>
      <c r="CL102" s="74"/>
      <c r="CM102" s="74"/>
      <c r="CN102" s="74"/>
      <c r="CO102" s="74"/>
      <c r="CP102" s="74"/>
      <c r="CQ102" s="74"/>
      <c r="CR102" s="74"/>
      <c r="CS102" s="74"/>
      <c r="CT102" s="74"/>
      <c r="CU102" s="74"/>
      <c r="CV102" s="74"/>
      <c r="CW102" s="74"/>
      <c r="CX102" s="74"/>
      <c r="CY102" s="74"/>
      <c r="CZ102" s="74"/>
      <c r="DA102" s="74"/>
      <c r="DB102" s="74"/>
      <c r="DC102" s="74"/>
      <c r="DD102" s="74"/>
      <c r="DE102" s="74"/>
      <c r="DF102" s="74"/>
      <c r="DG102" s="74"/>
      <c r="DH102" s="74"/>
      <c r="DI102" s="74"/>
      <c r="DJ102" s="74"/>
      <c r="DK102" s="74"/>
      <c r="DL102" s="74"/>
      <c r="DM102" s="74"/>
      <c r="DN102" s="74"/>
      <c r="DO102" s="74"/>
      <c r="DP102" s="74"/>
      <c r="DQ102" s="74"/>
      <c r="DR102" s="74"/>
      <c r="DS102" s="74"/>
      <c r="DT102" s="74"/>
      <c r="DU102" s="74"/>
      <c r="DV102" s="74"/>
      <c r="DW102" s="74"/>
      <c r="DX102" s="74"/>
      <c r="DY102" s="74"/>
      <c r="DZ102" s="74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</row>
    <row r="103" spans="1:256" s="13" customFormat="1" ht="13.5" customHeight="1">
      <c r="A103" s="141" t="s">
        <v>336</v>
      </c>
      <c r="B103" s="114"/>
      <c r="C103" s="115"/>
      <c r="D103" s="77" t="s">
        <v>60</v>
      </c>
      <c r="E103" s="77" t="s">
        <v>58</v>
      </c>
      <c r="F103" s="110">
        <f>F100</f>
        <v>0.22900000000000001</v>
      </c>
      <c r="G103" s="142"/>
      <c r="H103" s="338">
        <f>F103*G103</f>
        <v>0</v>
      </c>
      <c r="I103" s="146"/>
      <c r="J103" s="306"/>
      <c r="K103" s="140"/>
      <c r="L103" s="140"/>
      <c r="M103" s="140"/>
      <c r="N103" s="140"/>
      <c r="O103" s="140"/>
      <c r="P103" s="140"/>
      <c r="Q103" s="306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  <c r="CV103" s="38"/>
      <c r="CW103" s="38"/>
      <c r="CX103" s="38"/>
      <c r="CY103" s="38"/>
      <c r="CZ103" s="38"/>
      <c r="DA103" s="38"/>
      <c r="DB103" s="38"/>
      <c r="DC103" s="38"/>
      <c r="DD103" s="38"/>
      <c r="DE103" s="38"/>
      <c r="DF103" s="38"/>
      <c r="DG103" s="38"/>
      <c r="DH103" s="38"/>
      <c r="DI103" s="38"/>
      <c r="DJ103" s="38"/>
      <c r="DK103" s="38"/>
      <c r="DL103" s="38"/>
      <c r="DM103" s="38"/>
      <c r="DN103" s="38"/>
      <c r="DO103" s="38"/>
      <c r="DP103" s="38"/>
      <c r="DQ103" s="38"/>
      <c r="DR103" s="38"/>
      <c r="DS103" s="38"/>
      <c r="DT103" s="38"/>
      <c r="DU103" s="38"/>
      <c r="DV103" s="38"/>
      <c r="DW103" s="38"/>
      <c r="DX103" s="38"/>
      <c r="DY103" s="38"/>
      <c r="DZ103" s="38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</row>
    <row r="104" spans="1:256" s="13" customFormat="1" ht="27" customHeight="1">
      <c r="A104" s="141" t="s">
        <v>337</v>
      </c>
      <c r="B104" s="114"/>
      <c r="C104" s="115"/>
      <c r="D104" s="77" t="s">
        <v>61</v>
      </c>
      <c r="E104" s="77" t="s">
        <v>58</v>
      </c>
      <c r="F104" s="110">
        <f>9*F101</f>
        <v>2.0609999999999999</v>
      </c>
      <c r="G104" s="142"/>
      <c r="H104" s="338">
        <f>F104*G104</f>
        <v>0</v>
      </c>
      <c r="I104" s="146"/>
      <c r="J104" s="306"/>
      <c r="K104" s="140"/>
      <c r="L104" s="140"/>
      <c r="M104" s="140"/>
      <c r="N104" s="140"/>
      <c r="O104" s="140"/>
      <c r="P104" s="140"/>
      <c r="Q104" s="306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38"/>
      <c r="CB104" s="38"/>
      <c r="CC104" s="38"/>
      <c r="CD104" s="38"/>
      <c r="CE104" s="38"/>
      <c r="CF104" s="38"/>
      <c r="CG104" s="38"/>
      <c r="CH104" s="38"/>
      <c r="CI104" s="38"/>
      <c r="CJ104" s="38"/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  <c r="CV104" s="38"/>
      <c r="CW104" s="38"/>
      <c r="CX104" s="38"/>
      <c r="CY104" s="38"/>
      <c r="CZ104" s="38"/>
      <c r="DA104" s="38"/>
      <c r="DB104" s="38"/>
      <c r="DC104" s="38"/>
      <c r="DD104" s="38"/>
      <c r="DE104" s="38"/>
      <c r="DF104" s="38"/>
      <c r="DG104" s="38"/>
      <c r="DH104" s="38"/>
      <c r="DI104" s="38"/>
      <c r="DJ104" s="38"/>
      <c r="DK104" s="38"/>
      <c r="DL104" s="38"/>
      <c r="DM104" s="38"/>
      <c r="DN104" s="38"/>
      <c r="DO104" s="38"/>
      <c r="DP104" s="38"/>
      <c r="DQ104" s="38"/>
      <c r="DR104" s="38"/>
      <c r="DS104" s="38"/>
      <c r="DT104" s="38"/>
      <c r="DU104" s="38"/>
      <c r="DV104" s="38"/>
      <c r="DW104" s="38"/>
      <c r="DX104" s="38"/>
      <c r="DY104" s="38"/>
      <c r="DZ104" s="38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</row>
    <row r="105" spans="1:256" s="13" customFormat="1" ht="27" customHeight="1">
      <c r="A105" s="141" t="s">
        <v>338</v>
      </c>
      <c r="B105" s="114"/>
      <c r="C105" s="115"/>
      <c r="D105" s="77" t="s">
        <v>62</v>
      </c>
      <c r="E105" s="77" t="s">
        <v>58</v>
      </c>
      <c r="F105" s="110">
        <f>F103</f>
        <v>0.22900000000000001</v>
      </c>
      <c r="G105" s="142"/>
      <c r="H105" s="338">
        <f>F105*G105</f>
        <v>0</v>
      </c>
      <c r="I105" s="111"/>
      <c r="J105" s="306"/>
      <c r="K105" s="140"/>
      <c r="L105" s="140"/>
      <c r="M105" s="140"/>
      <c r="N105" s="140"/>
      <c r="O105" s="140"/>
      <c r="P105" s="140"/>
      <c r="Q105" s="306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38"/>
      <c r="CE105" s="38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  <c r="CV105" s="38"/>
      <c r="CW105" s="38"/>
      <c r="CX105" s="38"/>
      <c r="CY105" s="38"/>
      <c r="CZ105" s="38"/>
      <c r="DA105" s="38"/>
      <c r="DB105" s="38"/>
      <c r="DC105" s="38"/>
      <c r="DD105" s="38"/>
      <c r="DE105" s="38"/>
      <c r="DF105" s="38"/>
      <c r="DG105" s="38"/>
      <c r="DH105" s="38"/>
      <c r="DI105" s="38"/>
      <c r="DJ105" s="38"/>
      <c r="DK105" s="38"/>
      <c r="DL105" s="38"/>
      <c r="DM105" s="38"/>
      <c r="DN105" s="38"/>
      <c r="DO105" s="38"/>
      <c r="DP105" s="38"/>
      <c r="DQ105" s="38"/>
      <c r="DR105" s="38"/>
      <c r="DS105" s="38"/>
      <c r="DT105" s="38"/>
      <c r="DU105" s="38"/>
      <c r="DV105" s="38"/>
      <c r="DW105" s="38"/>
      <c r="DX105" s="38"/>
      <c r="DY105" s="38"/>
      <c r="DZ105" s="38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</row>
    <row r="106" spans="1:256" s="13" customFormat="1" ht="67.5" customHeight="1">
      <c r="A106" s="113"/>
      <c r="B106" s="114"/>
      <c r="C106" s="115"/>
      <c r="D106" s="231" t="s">
        <v>85</v>
      </c>
      <c r="E106" s="77"/>
      <c r="G106" s="145"/>
      <c r="H106" s="72"/>
      <c r="I106" s="111"/>
      <c r="J106" s="306"/>
      <c r="K106" s="140"/>
      <c r="L106" s="140"/>
      <c r="M106" s="140"/>
      <c r="N106" s="140"/>
      <c r="O106" s="140"/>
      <c r="P106" s="140"/>
      <c r="Q106" s="306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  <c r="CV106" s="38"/>
      <c r="CW106" s="38"/>
      <c r="CX106" s="38"/>
      <c r="CY106" s="38"/>
      <c r="CZ106" s="38"/>
      <c r="DA106" s="38"/>
      <c r="DB106" s="38"/>
      <c r="DC106" s="38"/>
      <c r="DD106" s="38"/>
      <c r="DE106" s="38"/>
      <c r="DF106" s="38"/>
      <c r="DG106" s="38"/>
      <c r="DH106" s="38"/>
      <c r="DI106" s="38"/>
      <c r="DJ106" s="38"/>
      <c r="DK106" s="38"/>
      <c r="DL106" s="38"/>
      <c r="DM106" s="38"/>
      <c r="DN106" s="38"/>
      <c r="DO106" s="38"/>
      <c r="DP106" s="38"/>
      <c r="DQ106" s="38"/>
      <c r="DR106" s="38"/>
      <c r="DS106" s="38"/>
      <c r="DT106" s="38"/>
      <c r="DU106" s="38"/>
      <c r="DV106" s="38"/>
      <c r="DW106" s="38"/>
      <c r="DX106" s="38"/>
      <c r="DY106" s="38"/>
      <c r="DZ106" s="38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</row>
    <row r="107" spans="1:256" s="48" customFormat="1" ht="13.5" customHeight="1">
      <c r="A107" s="147"/>
      <c r="B107" s="148"/>
      <c r="C107" s="148" t="s">
        <v>63</v>
      </c>
      <c r="D107" s="148" t="s">
        <v>10</v>
      </c>
      <c r="E107" s="148"/>
      <c r="F107" s="149"/>
      <c r="G107" s="150"/>
      <c r="H107" s="150">
        <f>SUM(H108:H110)</f>
        <v>0</v>
      </c>
      <c r="I107" s="151"/>
      <c r="J107" s="152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  <c r="BY107" s="41"/>
      <c r="BZ107" s="41"/>
      <c r="CA107" s="41"/>
      <c r="CB107" s="41"/>
      <c r="CC107" s="41"/>
      <c r="CD107" s="41"/>
      <c r="CE107" s="41"/>
      <c r="CF107" s="41"/>
      <c r="CG107" s="41"/>
      <c r="CH107" s="41"/>
      <c r="CI107" s="41"/>
      <c r="CJ107" s="41"/>
      <c r="CK107" s="41"/>
      <c r="CL107" s="41"/>
      <c r="CM107" s="41"/>
      <c r="CN107" s="41"/>
      <c r="CO107" s="41"/>
      <c r="CP107" s="41"/>
      <c r="CQ107" s="41"/>
      <c r="CR107" s="41"/>
      <c r="CS107" s="41"/>
      <c r="CT107" s="41"/>
      <c r="CU107" s="41"/>
      <c r="CV107" s="41"/>
      <c r="CW107" s="41"/>
      <c r="CX107" s="41"/>
      <c r="CY107" s="41"/>
      <c r="CZ107" s="41"/>
      <c r="DA107" s="41"/>
      <c r="DB107" s="41"/>
      <c r="DC107" s="41"/>
      <c r="DD107" s="41"/>
      <c r="DE107" s="41"/>
      <c r="DF107" s="41"/>
      <c r="DG107" s="41"/>
      <c r="DH107" s="41"/>
      <c r="DI107" s="41"/>
      <c r="DJ107" s="41"/>
      <c r="DK107" s="41"/>
      <c r="DL107" s="41"/>
      <c r="DM107" s="41"/>
      <c r="DN107" s="41"/>
      <c r="DO107" s="41"/>
      <c r="DP107" s="41"/>
      <c r="DQ107" s="41"/>
      <c r="DR107" s="41"/>
      <c r="DS107" s="41"/>
      <c r="DT107" s="41"/>
      <c r="DU107" s="41"/>
      <c r="DV107" s="41"/>
      <c r="DW107" s="41"/>
      <c r="DX107" s="41"/>
      <c r="DY107" s="41"/>
      <c r="DZ107" s="41"/>
    </row>
    <row r="108" spans="1:256" s="48" customFormat="1" ht="13.5" customHeight="1">
      <c r="A108" s="84">
        <v>21</v>
      </c>
      <c r="B108" s="85" t="s">
        <v>30</v>
      </c>
      <c r="C108" s="87">
        <v>998018002</v>
      </c>
      <c r="D108" s="105" t="s">
        <v>64</v>
      </c>
      <c r="E108" s="106" t="s">
        <v>58</v>
      </c>
      <c r="F108" s="122">
        <v>25.091000000000001</v>
      </c>
      <c r="G108" s="90"/>
      <c r="H108" s="90">
        <f>F108*G108</f>
        <v>0</v>
      </c>
      <c r="I108" s="73" t="s">
        <v>32</v>
      </c>
      <c r="J108" s="41"/>
      <c r="K108" s="153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  <c r="BK108" s="41"/>
      <c r="BL108" s="41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1"/>
      <c r="BY108" s="41"/>
      <c r="BZ108" s="41"/>
      <c r="CA108" s="41"/>
      <c r="CB108" s="41"/>
      <c r="CC108" s="41"/>
      <c r="CD108" s="41"/>
      <c r="CE108" s="41"/>
      <c r="CF108" s="41"/>
      <c r="CG108" s="41"/>
      <c r="CH108" s="41"/>
      <c r="CI108" s="41"/>
      <c r="CJ108" s="41"/>
      <c r="CK108" s="41"/>
      <c r="CL108" s="41"/>
      <c r="CM108" s="41"/>
      <c r="CN108" s="41"/>
      <c r="CO108" s="41"/>
      <c r="CP108" s="41"/>
      <c r="CQ108" s="41"/>
      <c r="CR108" s="41"/>
      <c r="CS108" s="41"/>
      <c r="CT108" s="41"/>
      <c r="CU108" s="41"/>
      <c r="CV108" s="41"/>
      <c r="CW108" s="41"/>
      <c r="CX108" s="41"/>
      <c r="CY108" s="41"/>
      <c r="CZ108" s="41"/>
      <c r="DA108" s="41"/>
      <c r="DB108" s="41"/>
      <c r="DC108" s="41"/>
      <c r="DD108" s="41"/>
      <c r="DE108" s="41"/>
      <c r="DF108" s="41"/>
      <c r="DG108" s="41"/>
      <c r="DH108" s="41"/>
      <c r="DI108" s="41"/>
      <c r="DJ108" s="41"/>
      <c r="DK108" s="41"/>
      <c r="DL108" s="41"/>
      <c r="DM108" s="41"/>
      <c r="DN108" s="41"/>
      <c r="DO108" s="41"/>
      <c r="DP108" s="41"/>
      <c r="DQ108" s="41"/>
      <c r="DR108" s="41"/>
      <c r="DS108" s="41"/>
      <c r="DT108" s="41"/>
      <c r="DU108" s="41"/>
      <c r="DV108" s="41"/>
      <c r="DW108" s="41"/>
      <c r="DX108" s="41"/>
      <c r="DY108" s="41"/>
      <c r="DZ108" s="41"/>
    </row>
    <row r="109" spans="1:256" s="43" customFormat="1" ht="13.5" customHeight="1">
      <c r="A109" s="84">
        <v>22</v>
      </c>
      <c r="B109" s="87" t="s">
        <v>66</v>
      </c>
      <c r="C109" s="87" t="s">
        <v>67</v>
      </c>
      <c r="D109" s="87" t="s">
        <v>68</v>
      </c>
      <c r="E109" s="87" t="s">
        <v>69</v>
      </c>
      <c r="F109" s="88">
        <f>F110</f>
        <v>20</v>
      </c>
      <c r="G109" s="90"/>
      <c r="H109" s="90">
        <f>F109*G109</f>
        <v>0</v>
      </c>
      <c r="I109" s="73" t="s">
        <v>32</v>
      </c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</row>
    <row r="110" spans="1:256" s="43" customFormat="1" ht="27" customHeight="1">
      <c r="A110" s="84"/>
      <c r="B110" s="87"/>
      <c r="C110" s="154"/>
      <c r="D110" s="117" t="s">
        <v>70</v>
      </c>
      <c r="E110" s="154"/>
      <c r="F110" s="155">
        <v>20</v>
      </c>
      <c r="G110" s="156"/>
      <c r="H110" s="156"/>
      <c r="I110" s="157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</row>
    <row r="111" spans="1:256" s="41" customFormat="1" ht="21" customHeight="1">
      <c r="A111" s="147"/>
      <c r="B111" s="148"/>
      <c r="C111" s="148" t="s">
        <v>11</v>
      </c>
      <c r="D111" s="148" t="s">
        <v>12</v>
      </c>
      <c r="E111" s="148"/>
      <c r="F111" s="158"/>
      <c r="G111" s="150"/>
      <c r="H111" s="150">
        <f>H112+H134+H198+H252</f>
        <v>0</v>
      </c>
      <c r="I111" s="151"/>
    </row>
    <row r="112" spans="1:256" s="5" customFormat="1" ht="13.5" customHeight="1">
      <c r="A112" s="75"/>
      <c r="B112" s="76"/>
      <c r="C112" s="76" t="s">
        <v>142</v>
      </c>
      <c r="D112" s="76" t="s">
        <v>88</v>
      </c>
      <c r="E112" s="76"/>
      <c r="F112" s="159"/>
      <c r="G112" s="79"/>
      <c r="H112" s="79">
        <f>SUM(H113:H133)</f>
        <v>0</v>
      </c>
      <c r="I112" s="111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  <c r="BI112" s="109"/>
      <c r="BJ112" s="109"/>
      <c r="BK112" s="109"/>
      <c r="BL112" s="109"/>
      <c r="BM112" s="109"/>
      <c r="BN112" s="109"/>
      <c r="BO112" s="109"/>
      <c r="BP112" s="109"/>
      <c r="BQ112" s="109"/>
      <c r="BR112" s="109"/>
      <c r="BS112" s="109"/>
      <c r="BT112" s="109"/>
      <c r="BU112" s="109"/>
      <c r="BV112" s="109"/>
      <c r="BW112" s="109"/>
      <c r="BX112" s="109"/>
      <c r="BY112" s="109"/>
      <c r="BZ112" s="109"/>
      <c r="CA112" s="109"/>
      <c r="CB112" s="109"/>
      <c r="CC112" s="109"/>
      <c r="CD112" s="109"/>
      <c r="CE112" s="109"/>
      <c r="CF112" s="109"/>
      <c r="CG112" s="109"/>
      <c r="CH112" s="109"/>
      <c r="CI112" s="109"/>
      <c r="CJ112" s="109"/>
      <c r="CK112" s="109"/>
      <c r="CL112" s="109"/>
      <c r="CM112" s="109"/>
      <c r="CN112" s="109"/>
      <c r="CO112" s="109"/>
      <c r="CP112" s="109"/>
      <c r="CQ112" s="109"/>
      <c r="CR112" s="109"/>
      <c r="CS112" s="109"/>
      <c r="CT112" s="109"/>
      <c r="CU112" s="109"/>
      <c r="CV112" s="109"/>
      <c r="CW112" s="109"/>
      <c r="CX112" s="109"/>
      <c r="CY112" s="109"/>
      <c r="CZ112" s="109"/>
      <c r="DA112" s="109"/>
      <c r="DB112" s="109"/>
      <c r="DC112" s="109"/>
      <c r="DD112" s="109"/>
      <c r="DE112" s="109"/>
      <c r="DF112" s="109"/>
      <c r="DG112" s="109"/>
      <c r="DH112" s="109"/>
      <c r="DI112" s="109"/>
      <c r="DJ112" s="109"/>
      <c r="DK112" s="109"/>
      <c r="DL112" s="109"/>
      <c r="DM112" s="109"/>
      <c r="DN112" s="109"/>
      <c r="DO112" s="109"/>
      <c r="DP112" s="109"/>
      <c r="DQ112" s="109"/>
      <c r="DR112" s="109"/>
      <c r="DS112" s="109"/>
      <c r="DT112" s="109"/>
      <c r="DU112" s="109"/>
      <c r="DV112" s="109"/>
      <c r="DW112" s="109"/>
      <c r="DX112" s="109"/>
      <c r="DY112" s="109"/>
      <c r="DZ112" s="109"/>
    </row>
    <row r="113" spans="1:130" s="5" customFormat="1" ht="13.5" customHeight="1">
      <c r="A113" s="68">
        <v>23</v>
      </c>
      <c r="B113" s="69" t="s">
        <v>142</v>
      </c>
      <c r="C113" s="169">
        <v>763111417</v>
      </c>
      <c r="D113" s="107" t="s">
        <v>143</v>
      </c>
      <c r="E113" s="170" t="s">
        <v>31</v>
      </c>
      <c r="F113" s="255">
        <f>SUM(F115:F115)</f>
        <v>20.379954999999995</v>
      </c>
      <c r="G113" s="256"/>
      <c r="H113" s="72">
        <f>F113*G113</f>
        <v>0</v>
      </c>
      <c r="I113" s="101" t="s">
        <v>42</v>
      </c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  <c r="BI113" s="109"/>
      <c r="BJ113" s="109"/>
      <c r="BK113" s="109"/>
      <c r="BL113" s="109"/>
      <c r="BM113" s="109"/>
      <c r="BN113" s="109"/>
      <c r="BO113" s="109"/>
      <c r="BP113" s="109"/>
      <c r="BQ113" s="109"/>
      <c r="BR113" s="109"/>
      <c r="BS113" s="109"/>
      <c r="BT113" s="109"/>
      <c r="BU113" s="109"/>
      <c r="BV113" s="109"/>
      <c r="BW113" s="109"/>
      <c r="BX113" s="109"/>
      <c r="BY113" s="109"/>
      <c r="BZ113" s="109"/>
      <c r="CA113" s="109"/>
      <c r="CB113" s="109"/>
      <c r="CC113" s="109"/>
      <c r="CD113" s="109"/>
      <c r="CE113" s="109"/>
      <c r="CF113" s="109"/>
      <c r="CG113" s="109"/>
      <c r="CH113" s="109"/>
      <c r="CI113" s="109"/>
      <c r="CJ113" s="109"/>
      <c r="CK113" s="109"/>
      <c r="CL113" s="109"/>
      <c r="CM113" s="109"/>
      <c r="CN113" s="109"/>
      <c r="CO113" s="109"/>
      <c r="CP113" s="109"/>
      <c r="CQ113" s="109"/>
      <c r="CR113" s="109"/>
      <c r="CS113" s="109"/>
      <c r="CT113" s="109"/>
      <c r="CU113" s="109"/>
      <c r="CV113" s="109"/>
      <c r="CW113" s="109"/>
      <c r="CX113" s="109"/>
      <c r="CY113" s="109"/>
      <c r="CZ113" s="109"/>
      <c r="DA113" s="109"/>
      <c r="DB113" s="109"/>
      <c r="DC113" s="109"/>
      <c r="DD113" s="109"/>
      <c r="DE113" s="109"/>
      <c r="DF113" s="109"/>
      <c r="DG113" s="109"/>
      <c r="DH113" s="109"/>
      <c r="DI113" s="109"/>
      <c r="DJ113" s="109"/>
      <c r="DK113" s="109"/>
      <c r="DL113" s="109"/>
      <c r="DM113" s="109"/>
      <c r="DN113" s="109"/>
      <c r="DO113" s="109"/>
      <c r="DP113" s="109"/>
      <c r="DQ113" s="109"/>
      <c r="DR113" s="109"/>
      <c r="DS113" s="109"/>
      <c r="DT113" s="109"/>
      <c r="DU113" s="109"/>
      <c r="DV113" s="109"/>
      <c r="DW113" s="109"/>
      <c r="DX113" s="109"/>
      <c r="DY113" s="109"/>
      <c r="DZ113" s="109"/>
    </row>
    <row r="114" spans="1:130" s="3" customFormat="1" ht="13.5" customHeight="1">
      <c r="A114" s="257"/>
      <c r="B114" s="258"/>
      <c r="C114" s="258"/>
      <c r="D114" s="259" t="s">
        <v>144</v>
      </c>
      <c r="E114" s="258"/>
      <c r="F114" s="260"/>
      <c r="G114" s="261"/>
      <c r="H114" s="262"/>
      <c r="I114" s="263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  <c r="BM114" s="38"/>
      <c r="BN114" s="38"/>
      <c r="BO114" s="38"/>
      <c r="BP114" s="38"/>
      <c r="BQ114" s="38"/>
      <c r="BR114" s="38"/>
      <c r="BS114" s="38"/>
      <c r="BT114" s="38"/>
      <c r="BU114" s="38"/>
      <c r="BV114" s="38"/>
      <c r="BW114" s="38"/>
      <c r="BX114" s="38"/>
      <c r="BY114" s="38"/>
      <c r="BZ114" s="38"/>
      <c r="CA114" s="38"/>
      <c r="CB114" s="38"/>
      <c r="CC114" s="38"/>
      <c r="CD114" s="38"/>
      <c r="CE114" s="38"/>
      <c r="CF114" s="38"/>
      <c r="CG114" s="38"/>
      <c r="CH114" s="38"/>
      <c r="CI114" s="38"/>
      <c r="CJ114" s="38"/>
      <c r="CK114" s="38"/>
      <c r="CL114" s="38"/>
      <c r="CM114" s="38"/>
      <c r="CN114" s="38"/>
      <c r="CO114" s="38"/>
      <c r="CP114" s="38"/>
      <c r="CQ114" s="38"/>
      <c r="CR114" s="38"/>
      <c r="CS114" s="38"/>
      <c r="CT114" s="38"/>
      <c r="CU114" s="38"/>
      <c r="CV114" s="38"/>
      <c r="CW114" s="38"/>
      <c r="CX114" s="38"/>
      <c r="CY114" s="38"/>
      <c r="CZ114" s="38"/>
      <c r="DA114" s="38"/>
      <c r="DB114" s="38"/>
      <c r="DC114" s="38"/>
      <c r="DD114" s="38"/>
      <c r="DE114" s="38"/>
      <c r="DF114" s="38"/>
      <c r="DG114" s="38"/>
      <c r="DH114" s="38"/>
      <c r="DI114" s="38"/>
      <c r="DJ114" s="38"/>
      <c r="DK114" s="38"/>
      <c r="DL114" s="38"/>
      <c r="DM114" s="38"/>
      <c r="DN114" s="38"/>
      <c r="DO114" s="38"/>
      <c r="DP114" s="38"/>
      <c r="DQ114" s="38"/>
      <c r="DR114" s="38"/>
      <c r="DS114" s="38"/>
      <c r="DT114" s="38"/>
      <c r="DU114" s="38"/>
      <c r="DV114" s="38"/>
      <c r="DW114" s="38"/>
      <c r="DX114" s="38"/>
      <c r="DY114" s="38"/>
      <c r="DZ114" s="38"/>
    </row>
    <row r="115" spans="1:130" s="5" customFormat="1" ht="13.5" customHeight="1">
      <c r="A115" s="75"/>
      <c r="B115" s="76"/>
      <c r="C115" s="76"/>
      <c r="D115" s="388" t="s">
        <v>324</v>
      </c>
      <c r="E115" s="76"/>
      <c r="F115" s="78">
        <f>(8.67*2.51-1*2.02*2)*1.15</f>
        <v>20.379954999999995</v>
      </c>
      <c r="G115" s="79"/>
      <c r="H115" s="79"/>
      <c r="I115" s="111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  <c r="BI115" s="109"/>
      <c r="BJ115" s="109"/>
      <c r="BK115" s="109"/>
      <c r="BL115" s="109"/>
      <c r="BM115" s="109"/>
      <c r="BN115" s="109"/>
      <c r="BO115" s="109"/>
      <c r="BP115" s="109"/>
      <c r="BQ115" s="109"/>
      <c r="BR115" s="109"/>
      <c r="BS115" s="109"/>
      <c r="BT115" s="109"/>
      <c r="BU115" s="109"/>
      <c r="BV115" s="109"/>
      <c r="BW115" s="109"/>
      <c r="BX115" s="109"/>
      <c r="BY115" s="109"/>
      <c r="BZ115" s="109"/>
      <c r="CA115" s="109"/>
      <c r="CB115" s="109"/>
      <c r="CC115" s="109"/>
      <c r="CD115" s="109"/>
      <c r="CE115" s="109"/>
      <c r="CF115" s="109"/>
      <c r="CG115" s="109"/>
      <c r="CH115" s="109"/>
      <c r="CI115" s="109"/>
      <c r="CJ115" s="109"/>
      <c r="CK115" s="109"/>
      <c r="CL115" s="109"/>
      <c r="CM115" s="109"/>
      <c r="CN115" s="109"/>
      <c r="CO115" s="109"/>
      <c r="CP115" s="109"/>
      <c r="CQ115" s="109"/>
      <c r="CR115" s="109"/>
      <c r="CS115" s="109"/>
      <c r="CT115" s="109"/>
      <c r="CU115" s="109"/>
      <c r="CV115" s="109"/>
      <c r="CW115" s="109"/>
      <c r="CX115" s="109"/>
      <c r="CY115" s="109"/>
      <c r="CZ115" s="109"/>
      <c r="DA115" s="109"/>
      <c r="DB115" s="109"/>
      <c r="DC115" s="109"/>
      <c r="DD115" s="109"/>
      <c r="DE115" s="109"/>
      <c r="DF115" s="109"/>
      <c r="DG115" s="109"/>
      <c r="DH115" s="109"/>
      <c r="DI115" s="109"/>
      <c r="DJ115" s="109"/>
      <c r="DK115" s="109"/>
      <c r="DL115" s="109"/>
      <c r="DM115" s="109"/>
      <c r="DN115" s="109"/>
      <c r="DO115" s="109"/>
      <c r="DP115" s="109"/>
      <c r="DQ115" s="109"/>
      <c r="DR115" s="109"/>
      <c r="DS115" s="109"/>
      <c r="DT115" s="109"/>
      <c r="DU115" s="109"/>
      <c r="DV115" s="109"/>
      <c r="DW115" s="109"/>
      <c r="DX115" s="109"/>
      <c r="DY115" s="109"/>
      <c r="DZ115" s="109"/>
    </row>
    <row r="116" spans="1:130" s="3" customFormat="1" ht="40.5" customHeight="1">
      <c r="A116" s="257"/>
      <c r="B116" s="264"/>
      <c r="C116" s="265"/>
      <c r="D116" s="259" t="s">
        <v>145</v>
      </c>
      <c r="E116" s="265"/>
      <c r="F116" s="266"/>
      <c r="G116" s="262"/>
      <c r="H116" s="262"/>
      <c r="I116" s="263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38"/>
      <c r="BZ116" s="38"/>
      <c r="CA116" s="38"/>
      <c r="CB116" s="38"/>
      <c r="CC116" s="38"/>
      <c r="CD116" s="38"/>
      <c r="CE116" s="38"/>
      <c r="CF116" s="38"/>
      <c r="CG116" s="38"/>
      <c r="CH116" s="38"/>
      <c r="CI116" s="38"/>
      <c r="CJ116" s="38"/>
      <c r="CK116" s="38"/>
      <c r="CL116" s="38"/>
      <c r="CM116" s="38"/>
      <c r="CN116" s="38"/>
      <c r="CO116" s="38"/>
      <c r="CP116" s="38"/>
      <c r="CQ116" s="38"/>
      <c r="CR116" s="38"/>
      <c r="CS116" s="38"/>
      <c r="CT116" s="38"/>
      <c r="CU116" s="38"/>
      <c r="CV116" s="38"/>
      <c r="CW116" s="38"/>
      <c r="CX116" s="38"/>
      <c r="CY116" s="38"/>
      <c r="CZ116" s="38"/>
      <c r="DA116" s="38"/>
      <c r="DB116" s="38"/>
      <c r="DC116" s="38"/>
      <c r="DD116" s="38"/>
      <c r="DE116" s="38"/>
      <c r="DF116" s="38"/>
      <c r="DG116" s="38"/>
      <c r="DH116" s="38"/>
      <c r="DI116" s="38"/>
      <c r="DJ116" s="38"/>
      <c r="DK116" s="38"/>
      <c r="DL116" s="38"/>
      <c r="DM116" s="38"/>
      <c r="DN116" s="38"/>
      <c r="DO116" s="38"/>
      <c r="DP116" s="38"/>
      <c r="DQ116" s="38"/>
      <c r="DR116" s="38"/>
      <c r="DS116" s="38"/>
      <c r="DT116" s="38"/>
      <c r="DU116" s="38"/>
      <c r="DV116" s="38"/>
      <c r="DW116" s="38"/>
      <c r="DX116" s="38"/>
      <c r="DY116" s="38"/>
      <c r="DZ116" s="38"/>
    </row>
    <row r="117" spans="1:130" s="38" customFormat="1" ht="13.5" customHeight="1">
      <c r="A117" s="68">
        <v>24</v>
      </c>
      <c r="B117" s="70" t="s">
        <v>142</v>
      </c>
      <c r="C117" s="70">
        <v>763111717</v>
      </c>
      <c r="D117" s="70" t="s">
        <v>146</v>
      </c>
      <c r="E117" s="70" t="s">
        <v>31</v>
      </c>
      <c r="F117" s="255">
        <f>SUM(F118:F118)</f>
        <v>17.722000000000001</v>
      </c>
      <c r="G117" s="72"/>
      <c r="H117" s="72">
        <f>F117*G117</f>
        <v>0</v>
      </c>
      <c r="I117" s="101" t="s">
        <v>32</v>
      </c>
      <c r="J117" s="303"/>
      <c r="K117" s="304"/>
      <c r="L117" s="305"/>
      <c r="M117" s="306"/>
      <c r="N117" s="307"/>
      <c r="O117" s="308"/>
      <c r="P117" s="215"/>
      <c r="Q117" s="215"/>
      <c r="R117" s="299"/>
    </row>
    <row r="118" spans="1:130" s="38" customFormat="1" ht="13.5" customHeight="1">
      <c r="A118" s="68"/>
      <c r="B118" s="70"/>
      <c r="C118" s="70"/>
      <c r="D118" s="112" t="s">
        <v>147</v>
      </c>
      <c r="E118" s="70"/>
      <c r="F118" s="267">
        <f>17.722</f>
        <v>17.722000000000001</v>
      </c>
      <c r="G118" s="72"/>
      <c r="H118" s="72"/>
      <c r="I118" s="101"/>
      <c r="J118" s="219"/>
    </row>
    <row r="119" spans="1:130" s="74" customFormat="1" ht="13.5" customHeight="1">
      <c r="A119" s="68">
        <v>25</v>
      </c>
      <c r="B119" s="69" t="s">
        <v>142</v>
      </c>
      <c r="C119" s="70" t="s">
        <v>148</v>
      </c>
      <c r="D119" s="70" t="s">
        <v>149</v>
      </c>
      <c r="E119" s="70" t="s">
        <v>31</v>
      </c>
      <c r="F119" s="100">
        <f>SUM(F121:F122)</f>
        <v>187.57650000000001</v>
      </c>
      <c r="G119" s="72"/>
      <c r="H119" s="72">
        <f>F119*G119</f>
        <v>0</v>
      </c>
      <c r="I119" s="101" t="s">
        <v>74</v>
      </c>
      <c r="J119" s="309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</row>
    <row r="120" spans="1:130" s="74" customFormat="1" ht="13.5" customHeight="1">
      <c r="A120" s="68"/>
      <c r="B120" s="69"/>
      <c r="C120" s="70"/>
      <c r="D120" s="77" t="s">
        <v>150</v>
      </c>
      <c r="E120" s="70"/>
      <c r="F120" s="100"/>
      <c r="G120" s="72"/>
      <c r="H120" s="72"/>
      <c r="I120" s="101"/>
      <c r="J120" s="309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</row>
    <row r="121" spans="1:130" s="74" customFormat="1" ht="27" customHeight="1">
      <c r="A121" s="75"/>
      <c r="B121" s="76"/>
      <c r="C121" s="76"/>
      <c r="D121" s="77" t="s">
        <v>325</v>
      </c>
      <c r="E121" s="115"/>
      <c r="F121" s="78">
        <f>(14.06+10.09+19.36+14.05+13.99+11.35+27.26+20.58)*1.15</f>
        <v>150.351</v>
      </c>
      <c r="G121" s="268"/>
      <c r="H121" s="79"/>
      <c r="I121" s="269"/>
      <c r="J121" s="221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</row>
    <row r="122" spans="1:130" s="74" customFormat="1" ht="13.5" customHeight="1">
      <c r="A122" s="75"/>
      <c r="B122" s="76"/>
      <c r="C122" s="76"/>
      <c r="D122" s="77" t="s">
        <v>326</v>
      </c>
      <c r="E122" s="115"/>
      <c r="F122" s="78">
        <f>(13.99+18.38)*1.15</f>
        <v>37.225499999999997</v>
      </c>
      <c r="G122" s="268"/>
      <c r="H122" s="79"/>
      <c r="I122" s="269"/>
      <c r="J122" s="221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</row>
    <row r="123" spans="1:130" s="3" customFormat="1" ht="40.5" customHeight="1">
      <c r="A123" s="68"/>
      <c r="B123" s="69"/>
      <c r="C123" s="70"/>
      <c r="D123" s="77" t="s">
        <v>151</v>
      </c>
      <c r="E123" s="70"/>
      <c r="F123" s="270"/>
      <c r="G123" s="72"/>
      <c r="H123" s="72"/>
      <c r="I123" s="111"/>
      <c r="J123" s="271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  <c r="BK123" s="38"/>
      <c r="BL123" s="38"/>
      <c r="BM123" s="38"/>
      <c r="BN123" s="38"/>
      <c r="BO123" s="38"/>
      <c r="BP123" s="38"/>
      <c r="BQ123" s="38"/>
      <c r="BR123" s="38"/>
      <c r="BS123" s="38"/>
      <c r="BT123" s="38"/>
      <c r="BU123" s="38"/>
      <c r="BV123" s="38"/>
      <c r="BW123" s="38"/>
      <c r="BX123" s="38"/>
      <c r="BY123" s="38"/>
      <c r="BZ123" s="38"/>
      <c r="CA123" s="38"/>
      <c r="CB123" s="38"/>
      <c r="CC123" s="38"/>
      <c r="CD123" s="38"/>
      <c r="CE123" s="38"/>
      <c r="CF123" s="38"/>
      <c r="CG123" s="38"/>
      <c r="CH123" s="38"/>
      <c r="CI123" s="38"/>
      <c r="CJ123" s="38"/>
      <c r="CK123" s="38"/>
      <c r="CL123" s="38"/>
      <c r="CM123" s="38"/>
      <c r="CN123" s="38"/>
      <c r="CO123" s="38"/>
      <c r="CP123" s="38"/>
      <c r="CQ123" s="38"/>
      <c r="CR123" s="38"/>
      <c r="CS123" s="38"/>
      <c r="CT123" s="38"/>
      <c r="CU123" s="38"/>
      <c r="CV123" s="38"/>
      <c r="CW123" s="38"/>
      <c r="CX123" s="38"/>
      <c r="CY123" s="38"/>
      <c r="CZ123" s="38"/>
      <c r="DA123" s="38"/>
      <c r="DB123" s="38"/>
      <c r="DC123" s="38"/>
      <c r="DD123" s="38"/>
      <c r="DE123" s="38"/>
      <c r="DF123" s="38"/>
      <c r="DG123" s="38"/>
      <c r="DH123" s="38"/>
      <c r="DI123" s="38"/>
      <c r="DJ123" s="38"/>
      <c r="DK123" s="38"/>
      <c r="DL123" s="38"/>
      <c r="DM123" s="38"/>
      <c r="DN123" s="38"/>
      <c r="DO123" s="38"/>
      <c r="DP123" s="38"/>
      <c r="DQ123" s="38"/>
      <c r="DR123" s="38"/>
      <c r="DS123" s="38"/>
      <c r="DT123" s="38"/>
      <c r="DU123" s="38"/>
      <c r="DV123" s="38"/>
      <c r="DW123" s="38"/>
      <c r="DX123" s="38"/>
      <c r="DY123" s="38"/>
      <c r="DZ123" s="38"/>
    </row>
    <row r="124" spans="1:130" s="38" customFormat="1" ht="13.5" customHeight="1">
      <c r="A124" s="68">
        <v>26</v>
      </c>
      <c r="B124" s="70" t="s">
        <v>142</v>
      </c>
      <c r="C124" s="70">
        <v>763131714</v>
      </c>
      <c r="D124" s="70" t="s">
        <v>152</v>
      </c>
      <c r="E124" s="70" t="s">
        <v>31</v>
      </c>
      <c r="F124" s="255">
        <f>SUM(F125:F125)</f>
        <v>163.11000000000001</v>
      </c>
      <c r="G124" s="72"/>
      <c r="H124" s="72">
        <f>F124*G124</f>
        <v>0</v>
      </c>
      <c r="I124" s="101" t="s">
        <v>32</v>
      </c>
      <c r="J124" s="303"/>
      <c r="L124" s="305"/>
      <c r="M124" s="306"/>
      <c r="N124" s="307"/>
      <c r="O124" s="308"/>
      <c r="P124" s="215"/>
      <c r="Q124" s="215"/>
      <c r="R124" s="299"/>
    </row>
    <row r="125" spans="1:130" s="38" customFormat="1" ht="13.5" customHeight="1">
      <c r="A125" s="68"/>
      <c r="B125" s="70"/>
      <c r="C125" s="70"/>
      <c r="D125" s="112" t="s">
        <v>266</v>
      </c>
      <c r="E125" s="70"/>
      <c r="F125" s="267">
        <f>130.74+32.37</f>
        <v>163.11000000000001</v>
      </c>
      <c r="G125" s="72"/>
      <c r="H125" s="72"/>
      <c r="I125" s="101"/>
      <c r="J125" s="271"/>
    </row>
    <row r="126" spans="1:130" s="38" customFormat="1" ht="13.5" customHeight="1">
      <c r="A126" s="68">
        <v>27</v>
      </c>
      <c r="B126" s="70" t="s">
        <v>142</v>
      </c>
      <c r="C126" s="70">
        <v>763131765</v>
      </c>
      <c r="D126" s="70" t="s">
        <v>153</v>
      </c>
      <c r="E126" s="70" t="s">
        <v>31</v>
      </c>
      <c r="F126" s="255">
        <f>SUM(F127:F127)</f>
        <v>163.11000000000001</v>
      </c>
      <c r="G126" s="72"/>
      <c r="H126" s="72">
        <f>F126*G126</f>
        <v>0</v>
      </c>
      <c r="I126" s="101" t="s">
        <v>32</v>
      </c>
      <c r="J126" s="303"/>
      <c r="K126" s="304"/>
      <c r="L126" s="305"/>
      <c r="M126" s="306"/>
      <c r="N126" s="307"/>
      <c r="O126" s="308"/>
      <c r="P126" s="215"/>
      <c r="Q126" s="215"/>
      <c r="R126" s="299"/>
    </row>
    <row r="127" spans="1:130" s="38" customFormat="1" ht="13.5" customHeight="1">
      <c r="A127" s="68"/>
      <c r="B127" s="70"/>
      <c r="C127" s="70"/>
      <c r="D127" s="112" t="s">
        <v>267</v>
      </c>
      <c r="E127" s="70"/>
      <c r="F127" s="267">
        <f>130.74+32.37</f>
        <v>163.11000000000001</v>
      </c>
      <c r="G127" s="72"/>
      <c r="H127" s="72"/>
      <c r="I127" s="101"/>
      <c r="J127" s="219"/>
    </row>
    <row r="128" spans="1:130" s="38" customFormat="1" ht="27" customHeight="1">
      <c r="A128" s="68">
        <v>28</v>
      </c>
      <c r="B128" s="70" t="s">
        <v>142</v>
      </c>
      <c r="C128" s="70" t="s">
        <v>154</v>
      </c>
      <c r="D128" s="70" t="s">
        <v>155</v>
      </c>
      <c r="E128" s="70" t="s">
        <v>44</v>
      </c>
      <c r="F128" s="255">
        <f>SUM(F129:F129)</f>
        <v>8.67</v>
      </c>
      <c r="G128" s="72"/>
      <c r="H128" s="72">
        <f>F128*G128</f>
        <v>0</v>
      </c>
      <c r="I128" s="101" t="s">
        <v>74</v>
      </c>
      <c r="J128" s="368"/>
      <c r="K128" s="310"/>
      <c r="L128" s="305"/>
      <c r="M128" s="224"/>
      <c r="N128" s="307"/>
      <c r="O128" s="308"/>
      <c r="P128" s="226"/>
      <c r="Q128" s="218"/>
      <c r="R128" s="299"/>
    </row>
    <row r="129" spans="1:130" s="38" customFormat="1" ht="13.5" customHeight="1">
      <c r="A129" s="68"/>
      <c r="B129" s="70"/>
      <c r="C129" s="70"/>
      <c r="D129" s="112" t="s">
        <v>156</v>
      </c>
      <c r="E129" s="70"/>
      <c r="F129" s="267">
        <f>4.2+4.47</f>
        <v>8.67</v>
      </c>
      <c r="G129" s="72"/>
      <c r="H129" s="72"/>
      <c r="I129" s="101"/>
      <c r="J129" s="309"/>
    </row>
    <row r="130" spans="1:130" s="8" customFormat="1" ht="13.5" customHeight="1">
      <c r="A130" s="68">
        <v>29</v>
      </c>
      <c r="B130" s="70">
        <v>763</v>
      </c>
      <c r="C130" s="70">
        <v>998763402</v>
      </c>
      <c r="D130" s="70" t="s">
        <v>157</v>
      </c>
      <c r="E130" s="70" t="s">
        <v>158</v>
      </c>
      <c r="F130" s="100">
        <v>1.52</v>
      </c>
      <c r="G130" s="72"/>
      <c r="H130" s="72">
        <f>F130*G130</f>
        <v>0</v>
      </c>
      <c r="I130" s="101" t="s">
        <v>32</v>
      </c>
      <c r="J130" s="311"/>
      <c r="K130" s="312"/>
      <c r="L130" s="312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  <c r="AW130" s="74"/>
      <c r="AX130" s="74"/>
      <c r="AY130" s="74"/>
      <c r="AZ130" s="74"/>
      <c r="BA130" s="74"/>
      <c r="BB130" s="74"/>
      <c r="BC130" s="74"/>
      <c r="BD130" s="74"/>
      <c r="BE130" s="74"/>
      <c r="BF130" s="74"/>
      <c r="BG130" s="74"/>
      <c r="BH130" s="74"/>
      <c r="BI130" s="74"/>
      <c r="BJ130" s="74"/>
      <c r="BK130" s="74"/>
      <c r="BL130" s="74"/>
      <c r="BM130" s="74"/>
      <c r="BN130" s="74"/>
      <c r="BO130" s="74"/>
      <c r="BP130" s="74"/>
      <c r="BQ130" s="74"/>
      <c r="BR130" s="74"/>
      <c r="BS130" s="74"/>
      <c r="BT130" s="74"/>
      <c r="BU130" s="74"/>
      <c r="BV130" s="74"/>
      <c r="BW130" s="74"/>
      <c r="BX130" s="74"/>
      <c r="BY130" s="74"/>
      <c r="BZ130" s="74"/>
      <c r="CA130" s="74"/>
      <c r="CB130" s="74"/>
      <c r="CC130" s="74"/>
      <c r="CD130" s="74"/>
      <c r="CE130" s="74"/>
      <c r="CF130" s="74"/>
      <c r="CG130" s="74"/>
      <c r="CH130" s="74"/>
      <c r="CI130" s="74"/>
      <c r="CJ130" s="74"/>
      <c r="CK130" s="74"/>
      <c r="CL130" s="74"/>
      <c r="CM130" s="74"/>
      <c r="CN130" s="74"/>
      <c r="CO130" s="74"/>
      <c r="CP130" s="74"/>
      <c r="CQ130" s="74"/>
      <c r="CR130" s="74"/>
      <c r="CS130" s="74"/>
      <c r="CT130" s="74"/>
      <c r="CU130" s="74"/>
      <c r="CV130" s="74"/>
      <c r="CW130" s="74"/>
      <c r="CX130" s="74"/>
      <c r="CY130" s="74"/>
      <c r="CZ130" s="74"/>
      <c r="DA130" s="74"/>
      <c r="DB130" s="74"/>
      <c r="DC130" s="74"/>
      <c r="DD130" s="74"/>
      <c r="DE130" s="74"/>
      <c r="DF130" s="74"/>
      <c r="DG130" s="74"/>
      <c r="DH130" s="74"/>
      <c r="DI130" s="74"/>
      <c r="DJ130" s="74"/>
      <c r="DK130" s="74"/>
      <c r="DL130" s="74"/>
      <c r="DM130" s="74"/>
      <c r="DN130" s="74"/>
      <c r="DO130" s="74"/>
      <c r="DP130" s="74"/>
      <c r="DQ130" s="74"/>
      <c r="DR130" s="74"/>
      <c r="DS130" s="74"/>
      <c r="DT130" s="74"/>
      <c r="DU130" s="74"/>
      <c r="DV130" s="74"/>
      <c r="DW130" s="74"/>
      <c r="DX130" s="74"/>
      <c r="DY130" s="74"/>
      <c r="DZ130" s="74"/>
    </row>
    <row r="131" spans="1:130" s="5" customFormat="1" ht="13.5" customHeight="1">
      <c r="A131" s="68">
        <v>30</v>
      </c>
      <c r="B131" s="70" t="s">
        <v>66</v>
      </c>
      <c r="C131" s="70" t="s">
        <v>159</v>
      </c>
      <c r="D131" s="70" t="s">
        <v>160</v>
      </c>
      <c r="E131" s="70" t="s">
        <v>69</v>
      </c>
      <c r="F131" s="100">
        <f>F132</f>
        <v>10</v>
      </c>
      <c r="G131" s="72"/>
      <c r="H131" s="72">
        <f>F131*G131</f>
        <v>0</v>
      </c>
      <c r="I131" s="101" t="s">
        <v>32</v>
      </c>
      <c r="J131" s="313"/>
      <c r="K131" s="314"/>
      <c r="L131" s="314"/>
      <c r="M131" s="220"/>
      <c r="N131" s="220"/>
      <c r="O131" s="220"/>
      <c r="P131" s="220"/>
      <c r="Q131" s="220"/>
      <c r="R131" s="215"/>
      <c r="S131" s="220"/>
      <c r="T131" s="215"/>
      <c r="U131" s="220"/>
      <c r="V131" s="220"/>
      <c r="W131" s="220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  <c r="BI131" s="109"/>
      <c r="BJ131" s="109"/>
      <c r="BK131" s="109"/>
      <c r="BL131" s="109"/>
      <c r="BM131" s="109"/>
      <c r="BN131" s="109"/>
      <c r="BO131" s="109"/>
      <c r="BP131" s="109"/>
      <c r="BQ131" s="109"/>
      <c r="BR131" s="109"/>
      <c r="BS131" s="109"/>
      <c r="BT131" s="109"/>
      <c r="BU131" s="109"/>
      <c r="BV131" s="109"/>
      <c r="BW131" s="109"/>
      <c r="BX131" s="109"/>
      <c r="BY131" s="109"/>
      <c r="BZ131" s="109"/>
      <c r="CA131" s="109"/>
      <c r="CB131" s="109"/>
      <c r="CC131" s="109"/>
      <c r="CD131" s="109"/>
      <c r="CE131" s="109"/>
      <c r="CF131" s="109"/>
      <c r="CG131" s="109"/>
      <c r="CH131" s="109"/>
      <c r="CI131" s="109"/>
      <c r="CJ131" s="109"/>
      <c r="CK131" s="109"/>
      <c r="CL131" s="109"/>
      <c r="CM131" s="109"/>
      <c r="CN131" s="109"/>
      <c r="CO131" s="109"/>
      <c r="CP131" s="109"/>
      <c r="CQ131" s="109"/>
      <c r="CR131" s="109"/>
      <c r="CS131" s="109"/>
      <c r="CT131" s="109"/>
      <c r="CU131" s="109"/>
      <c r="CV131" s="109"/>
      <c r="CW131" s="109"/>
      <c r="CX131" s="109"/>
      <c r="CY131" s="109"/>
      <c r="CZ131" s="109"/>
      <c r="DA131" s="109"/>
      <c r="DB131" s="109"/>
      <c r="DC131" s="109"/>
      <c r="DD131" s="109"/>
      <c r="DE131" s="109"/>
      <c r="DF131" s="109"/>
      <c r="DG131" s="109"/>
      <c r="DH131" s="109"/>
      <c r="DI131" s="109"/>
      <c r="DJ131" s="109"/>
      <c r="DK131" s="109"/>
      <c r="DL131" s="109"/>
      <c r="DM131" s="109"/>
      <c r="DN131" s="109"/>
      <c r="DO131" s="109"/>
      <c r="DP131" s="109"/>
      <c r="DQ131" s="109"/>
      <c r="DR131" s="109"/>
      <c r="DS131" s="109"/>
      <c r="DT131" s="109"/>
      <c r="DU131" s="109"/>
      <c r="DV131" s="109"/>
      <c r="DW131" s="109"/>
      <c r="DX131" s="109"/>
      <c r="DY131" s="109"/>
      <c r="DZ131" s="109"/>
    </row>
    <row r="132" spans="1:130" s="5" customFormat="1" ht="13.5" customHeight="1">
      <c r="A132" s="113"/>
      <c r="B132" s="115"/>
      <c r="C132" s="115"/>
      <c r="D132" s="77" t="s">
        <v>161</v>
      </c>
      <c r="E132" s="115"/>
      <c r="F132" s="78">
        <v>10</v>
      </c>
      <c r="G132" s="145"/>
      <c r="H132" s="72"/>
      <c r="I132" s="111"/>
      <c r="J132" s="313"/>
      <c r="K132" s="314"/>
      <c r="L132" s="314"/>
      <c r="M132" s="220"/>
      <c r="N132" s="220"/>
      <c r="O132" s="220"/>
      <c r="P132" s="220"/>
      <c r="Q132" s="220"/>
      <c r="R132" s="215"/>
      <c r="S132" s="220"/>
      <c r="T132" s="215"/>
      <c r="U132" s="220"/>
      <c r="V132" s="220"/>
      <c r="W132" s="220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  <c r="BI132" s="109"/>
      <c r="BJ132" s="109"/>
      <c r="BK132" s="109"/>
      <c r="BL132" s="109"/>
      <c r="BM132" s="109"/>
      <c r="BN132" s="109"/>
      <c r="BO132" s="109"/>
      <c r="BP132" s="109"/>
      <c r="BQ132" s="109"/>
      <c r="BR132" s="109"/>
      <c r="BS132" s="109"/>
      <c r="BT132" s="109"/>
      <c r="BU132" s="109"/>
      <c r="BV132" s="109"/>
      <c r="BW132" s="109"/>
      <c r="BX132" s="109"/>
      <c r="BY132" s="109"/>
      <c r="BZ132" s="109"/>
      <c r="CA132" s="109"/>
      <c r="CB132" s="109"/>
      <c r="CC132" s="109"/>
      <c r="CD132" s="109"/>
      <c r="CE132" s="109"/>
      <c r="CF132" s="109"/>
      <c r="CG132" s="109"/>
      <c r="CH132" s="109"/>
      <c r="CI132" s="109"/>
      <c r="CJ132" s="109"/>
      <c r="CK132" s="109"/>
      <c r="CL132" s="109"/>
      <c r="CM132" s="109"/>
      <c r="CN132" s="109"/>
      <c r="CO132" s="109"/>
      <c r="CP132" s="109"/>
      <c r="CQ132" s="109"/>
      <c r="CR132" s="109"/>
      <c r="CS132" s="109"/>
      <c r="CT132" s="109"/>
      <c r="CU132" s="109"/>
      <c r="CV132" s="109"/>
      <c r="CW132" s="109"/>
      <c r="CX132" s="109"/>
      <c r="CY132" s="109"/>
      <c r="CZ132" s="109"/>
      <c r="DA132" s="109"/>
      <c r="DB132" s="109"/>
      <c r="DC132" s="109"/>
      <c r="DD132" s="109"/>
      <c r="DE132" s="109"/>
      <c r="DF132" s="109"/>
      <c r="DG132" s="109"/>
      <c r="DH132" s="109"/>
      <c r="DI132" s="109"/>
      <c r="DJ132" s="109"/>
      <c r="DK132" s="109"/>
      <c r="DL132" s="109"/>
      <c r="DM132" s="109"/>
      <c r="DN132" s="109"/>
      <c r="DO132" s="109"/>
      <c r="DP132" s="109"/>
      <c r="DQ132" s="109"/>
      <c r="DR132" s="109"/>
      <c r="DS132" s="109"/>
      <c r="DT132" s="109"/>
      <c r="DU132" s="109"/>
      <c r="DV132" s="109"/>
      <c r="DW132" s="109"/>
      <c r="DX132" s="109"/>
      <c r="DY132" s="109"/>
      <c r="DZ132" s="109"/>
    </row>
    <row r="133" spans="1:130" s="5" customFormat="1" ht="13.5" customHeight="1">
      <c r="A133" s="113"/>
      <c r="B133" s="115"/>
      <c r="C133" s="115"/>
      <c r="D133" s="77" t="s">
        <v>162</v>
      </c>
      <c r="E133" s="115"/>
      <c r="F133" s="78"/>
      <c r="G133" s="145"/>
      <c r="H133" s="72"/>
      <c r="I133" s="111"/>
      <c r="J133" s="313"/>
      <c r="K133" s="314"/>
      <c r="L133" s="314"/>
      <c r="M133" s="220"/>
      <c r="N133" s="220"/>
      <c r="O133" s="220"/>
      <c r="P133" s="220"/>
      <c r="Q133" s="220"/>
      <c r="R133" s="215"/>
      <c r="S133" s="220"/>
      <c r="T133" s="215"/>
      <c r="U133" s="220"/>
      <c r="V133" s="220"/>
      <c r="W133" s="220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/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  <c r="BI133" s="109"/>
      <c r="BJ133" s="109"/>
      <c r="BK133" s="109"/>
      <c r="BL133" s="109"/>
      <c r="BM133" s="109"/>
      <c r="BN133" s="109"/>
      <c r="BO133" s="109"/>
      <c r="BP133" s="109"/>
      <c r="BQ133" s="109"/>
      <c r="BR133" s="109"/>
      <c r="BS133" s="109"/>
      <c r="BT133" s="109"/>
      <c r="BU133" s="109"/>
      <c r="BV133" s="109"/>
      <c r="BW133" s="109"/>
      <c r="BX133" s="109"/>
      <c r="BY133" s="109"/>
      <c r="BZ133" s="109"/>
      <c r="CA133" s="109"/>
      <c r="CB133" s="109"/>
      <c r="CC133" s="109"/>
      <c r="CD133" s="109"/>
      <c r="CE133" s="109"/>
      <c r="CF133" s="109"/>
      <c r="CG133" s="109"/>
      <c r="CH133" s="109"/>
      <c r="CI133" s="109"/>
      <c r="CJ133" s="109"/>
      <c r="CK133" s="109"/>
      <c r="CL133" s="109"/>
      <c r="CM133" s="109"/>
      <c r="CN133" s="109"/>
      <c r="CO133" s="109"/>
      <c r="CP133" s="109"/>
      <c r="CQ133" s="109"/>
      <c r="CR133" s="109"/>
      <c r="CS133" s="109"/>
      <c r="CT133" s="109"/>
      <c r="CU133" s="109"/>
      <c r="CV133" s="109"/>
      <c r="CW133" s="109"/>
      <c r="CX133" s="109"/>
      <c r="CY133" s="109"/>
      <c r="CZ133" s="109"/>
      <c r="DA133" s="109"/>
      <c r="DB133" s="109"/>
      <c r="DC133" s="109"/>
      <c r="DD133" s="109"/>
      <c r="DE133" s="109"/>
      <c r="DF133" s="109"/>
      <c r="DG133" s="109"/>
      <c r="DH133" s="109"/>
      <c r="DI133" s="109"/>
      <c r="DJ133" s="109"/>
      <c r="DK133" s="109"/>
      <c r="DL133" s="109"/>
      <c r="DM133" s="109"/>
      <c r="DN133" s="109"/>
      <c r="DO133" s="109"/>
      <c r="DP133" s="109"/>
      <c r="DQ133" s="109"/>
      <c r="DR133" s="109"/>
      <c r="DS133" s="109"/>
      <c r="DT133" s="109"/>
      <c r="DU133" s="109"/>
      <c r="DV133" s="109"/>
      <c r="DW133" s="109"/>
      <c r="DX133" s="109"/>
      <c r="DY133" s="109"/>
      <c r="DZ133" s="109"/>
    </row>
    <row r="134" spans="1:130" s="74" customFormat="1" ht="13.5" customHeight="1">
      <c r="A134" s="75"/>
      <c r="B134" s="76"/>
      <c r="C134" s="76">
        <v>776</v>
      </c>
      <c r="D134" s="76" t="s">
        <v>13</v>
      </c>
      <c r="E134" s="76"/>
      <c r="F134" s="159"/>
      <c r="G134" s="79"/>
      <c r="H134" s="79">
        <f>SUM(H135:H137,H149:H155,H177:H197,H167:H173)</f>
        <v>0</v>
      </c>
      <c r="I134" s="111"/>
    </row>
    <row r="135" spans="1:130" s="5" customFormat="1" ht="13.5" customHeight="1">
      <c r="A135" s="68">
        <v>31</v>
      </c>
      <c r="B135" s="69" t="s">
        <v>163</v>
      </c>
      <c r="C135" s="70" t="s">
        <v>164</v>
      </c>
      <c r="D135" s="70" t="s">
        <v>165</v>
      </c>
      <c r="E135" s="70" t="s">
        <v>31</v>
      </c>
      <c r="F135" s="100">
        <f>SUM(F151:F151)</f>
        <v>92.13</v>
      </c>
      <c r="G135" s="108">
        <f>SUM(H138:H148)/F135</f>
        <v>0</v>
      </c>
      <c r="H135" s="72">
        <f>F135*G135</f>
        <v>0</v>
      </c>
      <c r="I135" s="101" t="s">
        <v>42</v>
      </c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20"/>
      <c r="Z135" s="220"/>
      <c r="AA135" s="220"/>
      <c r="AB135" s="220"/>
      <c r="AC135" s="220"/>
      <c r="AD135" s="220"/>
      <c r="AE135" s="220"/>
      <c r="AF135" s="220"/>
      <c r="AG135" s="220"/>
      <c r="AH135" s="220"/>
      <c r="AI135" s="220"/>
      <c r="AJ135" s="220"/>
      <c r="AK135" s="220"/>
      <c r="AL135" s="220"/>
      <c r="AM135" s="220"/>
      <c r="AN135" s="220"/>
      <c r="AO135" s="220"/>
      <c r="AP135" s="220"/>
      <c r="AQ135" s="220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  <c r="BI135" s="109"/>
      <c r="BJ135" s="109"/>
      <c r="BK135" s="109"/>
      <c r="BL135" s="109"/>
      <c r="BM135" s="109"/>
      <c r="BN135" s="109"/>
      <c r="BO135" s="109"/>
      <c r="BP135" s="109"/>
      <c r="BQ135" s="109"/>
      <c r="BR135" s="109"/>
      <c r="BS135" s="109"/>
      <c r="BT135" s="109"/>
      <c r="BU135" s="109"/>
      <c r="BV135" s="109"/>
      <c r="BW135" s="109"/>
      <c r="BX135" s="109"/>
      <c r="BY135" s="109"/>
      <c r="BZ135" s="109"/>
      <c r="CA135" s="109"/>
      <c r="CB135" s="109"/>
      <c r="CC135" s="109"/>
      <c r="CD135" s="109"/>
      <c r="CE135" s="109"/>
      <c r="CF135" s="109"/>
      <c r="CG135" s="109"/>
      <c r="CH135" s="109"/>
      <c r="CI135" s="109"/>
      <c r="CJ135" s="109"/>
      <c r="CK135" s="109"/>
      <c r="CL135" s="109"/>
      <c r="CM135" s="109"/>
      <c r="CN135" s="109"/>
      <c r="CO135" s="109"/>
      <c r="CP135" s="109"/>
      <c r="CQ135" s="109"/>
      <c r="CR135" s="109"/>
      <c r="CS135" s="109"/>
      <c r="CT135" s="109"/>
      <c r="CU135" s="109"/>
      <c r="CV135" s="109"/>
      <c r="CW135" s="109"/>
      <c r="CX135" s="109"/>
      <c r="CY135" s="109"/>
      <c r="CZ135" s="109"/>
      <c r="DA135" s="109"/>
      <c r="DB135" s="109"/>
      <c r="DC135" s="109"/>
      <c r="DD135" s="109"/>
      <c r="DE135" s="109"/>
      <c r="DF135" s="109"/>
      <c r="DG135" s="109"/>
      <c r="DH135" s="109"/>
      <c r="DI135" s="109"/>
      <c r="DJ135" s="109"/>
      <c r="DK135" s="109"/>
      <c r="DL135" s="109"/>
      <c r="DM135" s="109"/>
      <c r="DN135" s="109"/>
      <c r="DO135" s="109"/>
      <c r="DP135" s="109"/>
      <c r="DQ135" s="109"/>
      <c r="DR135" s="109"/>
      <c r="DS135" s="109"/>
      <c r="DT135" s="109"/>
      <c r="DU135" s="109"/>
      <c r="DV135" s="109"/>
      <c r="DW135" s="109"/>
      <c r="DX135" s="109"/>
      <c r="DY135" s="109"/>
      <c r="DZ135" s="109"/>
    </row>
    <row r="136" spans="1:130" s="5" customFormat="1" ht="13.5" customHeight="1">
      <c r="A136" s="113"/>
      <c r="B136" s="115"/>
      <c r="C136" s="115"/>
      <c r="D136" s="77" t="s">
        <v>166</v>
      </c>
      <c r="E136" s="115"/>
      <c r="F136" s="78"/>
      <c r="G136" s="145"/>
      <c r="H136" s="72"/>
      <c r="I136" s="111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20"/>
      <c r="Z136" s="220"/>
      <c r="AA136" s="220"/>
      <c r="AB136" s="220"/>
      <c r="AC136" s="220"/>
      <c r="AD136" s="220"/>
      <c r="AE136" s="220"/>
      <c r="AF136" s="220"/>
      <c r="AG136" s="220"/>
      <c r="AH136" s="220"/>
      <c r="AI136" s="220"/>
      <c r="AJ136" s="220"/>
      <c r="AK136" s="220"/>
      <c r="AL136" s="220"/>
      <c r="AM136" s="220"/>
      <c r="AN136" s="220"/>
      <c r="AO136" s="220"/>
      <c r="AP136" s="220"/>
      <c r="AQ136" s="220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  <c r="BI136" s="109"/>
      <c r="BJ136" s="109"/>
      <c r="BK136" s="109"/>
      <c r="BL136" s="109"/>
      <c r="BM136" s="109"/>
      <c r="BN136" s="109"/>
      <c r="BO136" s="109"/>
      <c r="BP136" s="109"/>
      <c r="BQ136" s="109"/>
      <c r="BR136" s="109"/>
      <c r="BS136" s="109"/>
      <c r="BT136" s="109"/>
      <c r="BU136" s="109"/>
      <c r="BV136" s="109"/>
      <c r="BW136" s="109"/>
      <c r="BX136" s="109"/>
      <c r="BY136" s="109"/>
      <c r="BZ136" s="109"/>
      <c r="CA136" s="109"/>
      <c r="CB136" s="109"/>
      <c r="CC136" s="109"/>
      <c r="CD136" s="109"/>
      <c r="CE136" s="109"/>
      <c r="CF136" s="109"/>
      <c r="CG136" s="109"/>
      <c r="CH136" s="109"/>
      <c r="CI136" s="109"/>
      <c r="CJ136" s="109"/>
      <c r="CK136" s="109"/>
      <c r="CL136" s="109"/>
      <c r="CM136" s="109"/>
      <c r="CN136" s="109"/>
      <c r="CO136" s="109"/>
      <c r="CP136" s="109"/>
      <c r="CQ136" s="109"/>
      <c r="CR136" s="109"/>
      <c r="CS136" s="109"/>
      <c r="CT136" s="109"/>
      <c r="CU136" s="109"/>
      <c r="CV136" s="109"/>
      <c r="CW136" s="109"/>
      <c r="CX136" s="109"/>
      <c r="CY136" s="109"/>
      <c r="CZ136" s="109"/>
      <c r="DA136" s="109"/>
      <c r="DB136" s="109"/>
      <c r="DC136" s="109"/>
      <c r="DD136" s="109"/>
      <c r="DE136" s="109"/>
      <c r="DF136" s="109"/>
      <c r="DG136" s="109"/>
      <c r="DH136" s="109"/>
      <c r="DI136" s="109"/>
      <c r="DJ136" s="109"/>
      <c r="DK136" s="109"/>
      <c r="DL136" s="109"/>
      <c r="DM136" s="109"/>
      <c r="DN136" s="109"/>
      <c r="DO136" s="109"/>
      <c r="DP136" s="109"/>
      <c r="DQ136" s="109"/>
      <c r="DR136" s="109"/>
      <c r="DS136" s="109"/>
      <c r="DT136" s="109"/>
      <c r="DU136" s="109"/>
      <c r="DV136" s="109"/>
      <c r="DW136" s="109"/>
      <c r="DX136" s="109"/>
      <c r="DY136" s="109"/>
      <c r="DZ136" s="109"/>
    </row>
    <row r="137" spans="1:130" s="5" customFormat="1" ht="13.5" customHeight="1">
      <c r="A137" s="272"/>
      <c r="B137" s="115"/>
      <c r="C137" s="115"/>
      <c r="D137" s="112" t="s">
        <v>327</v>
      </c>
      <c r="E137" s="112"/>
      <c r="F137" s="78"/>
      <c r="G137" s="78"/>
      <c r="H137" s="78"/>
      <c r="I137" s="111"/>
      <c r="J137" s="220"/>
      <c r="K137" s="220"/>
      <c r="L137" s="220"/>
      <c r="M137" s="220"/>
      <c r="N137" s="220"/>
      <c r="O137" s="220"/>
      <c r="P137" s="315"/>
      <c r="Q137" s="220"/>
      <c r="R137" s="220"/>
      <c r="S137" s="220"/>
      <c r="T137" s="220"/>
      <c r="U137" s="220"/>
      <c r="V137" s="220"/>
      <c r="W137" s="220"/>
      <c r="X137" s="220"/>
      <c r="Y137" s="220"/>
      <c r="Z137" s="220"/>
      <c r="AA137" s="220"/>
      <c r="AB137" s="220"/>
      <c r="AC137" s="220"/>
      <c r="AD137" s="220"/>
      <c r="AE137" s="220"/>
      <c r="AF137" s="220"/>
      <c r="AG137" s="220"/>
      <c r="AH137" s="220"/>
      <c r="AI137" s="220"/>
      <c r="AJ137" s="220"/>
      <c r="AK137" s="220"/>
      <c r="AL137" s="220"/>
      <c r="AM137" s="220"/>
      <c r="AN137" s="220"/>
      <c r="AO137" s="220"/>
      <c r="AP137" s="220"/>
      <c r="AQ137" s="220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  <c r="BI137" s="109"/>
      <c r="BJ137" s="109"/>
      <c r="BK137" s="109"/>
      <c r="BL137" s="109"/>
      <c r="BM137" s="109"/>
      <c r="BN137" s="109"/>
      <c r="BO137" s="109"/>
      <c r="BP137" s="109"/>
      <c r="BQ137" s="109"/>
      <c r="BR137" s="109"/>
      <c r="BS137" s="109"/>
      <c r="BT137" s="109"/>
      <c r="BU137" s="109"/>
      <c r="BV137" s="109"/>
      <c r="BW137" s="109"/>
      <c r="BX137" s="109"/>
      <c r="BY137" s="109"/>
      <c r="BZ137" s="109"/>
      <c r="CA137" s="109"/>
      <c r="CB137" s="109"/>
      <c r="CC137" s="109"/>
      <c r="CD137" s="109"/>
      <c r="CE137" s="109"/>
      <c r="CF137" s="109"/>
      <c r="CG137" s="109"/>
      <c r="CH137" s="109"/>
      <c r="CI137" s="109"/>
      <c r="CJ137" s="109"/>
      <c r="CK137" s="109"/>
      <c r="CL137" s="109"/>
      <c r="CM137" s="109"/>
      <c r="CN137" s="109"/>
      <c r="CO137" s="109"/>
      <c r="CP137" s="109"/>
      <c r="CQ137" s="109"/>
      <c r="CR137" s="109"/>
      <c r="CS137" s="109"/>
      <c r="CT137" s="109"/>
      <c r="CU137" s="109"/>
      <c r="CV137" s="109"/>
      <c r="CW137" s="109"/>
      <c r="CX137" s="109"/>
      <c r="CY137" s="109"/>
      <c r="CZ137" s="109"/>
      <c r="DA137" s="109"/>
      <c r="DB137" s="109"/>
      <c r="DC137" s="109"/>
      <c r="DD137" s="109"/>
      <c r="DE137" s="109"/>
      <c r="DF137" s="109"/>
      <c r="DG137" s="109"/>
      <c r="DH137" s="109"/>
      <c r="DI137" s="109"/>
      <c r="DJ137" s="109"/>
      <c r="DK137" s="109"/>
      <c r="DL137" s="109"/>
      <c r="DM137" s="109"/>
      <c r="DN137" s="109"/>
      <c r="DO137" s="109"/>
      <c r="DP137" s="109"/>
      <c r="DQ137" s="109"/>
      <c r="DR137" s="109"/>
      <c r="DS137" s="109"/>
      <c r="DT137" s="109"/>
      <c r="DU137" s="109"/>
      <c r="DV137" s="109"/>
      <c r="DW137" s="109"/>
      <c r="DX137" s="109"/>
      <c r="DY137" s="109"/>
      <c r="DZ137" s="109"/>
    </row>
    <row r="138" spans="1:130" s="5" customFormat="1" ht="13.5" customHeight="1">
      <c r="A138" s="272" t="s">
        <v>300</v>
      </c>
      <c r="B138" s="115"/>
      <c r="C138" s="115"/>
      <c r="D138" s="112" t="s">
        <v>167</v>
      </c>
      <c r="E138" s="112" t="s">
        <v>31</v>
      </c>
      <c r="F138" s="78">
        <v>92.13</v>
      </c>
      <c r="G138" s="273"/>
      <c r="H138" s="338">
        <f>F138*G138</f>
        <v>0</v>
      </c>
      <c r="I138" s="111"/>
      <c r="J138" s="225"/>
      <c r="K138" s="215"/>
      <c r="L138" s="305"/>
      <c r="M138" s="306"/>
      <c r="N138" s="307"/>
      <c r="O138" s="316"/>
      <c r="P138" s="215"/>
      <c r="Q138" s="215"/>
      <c r="R138" s="299"/>
      <c r="S138" s="220"/>
      <c r="T138" s="317"/>
      <c r="U138" s="220"/>
      <c r="V138" s="220"/>
      <c r="W138" s="220"/>
      <c r="X138" s="220"/>
      <c r="Y138" s="220"/>
      <c r="Z138" s="220"/>
      <c r="AA138" s="220"/>
      <c r="AB138" s="220"/>
      <c r="AC138" s="220"/>
      <c r="AD138" s="220"/>
      <c r="AE138" s="220"/>
      <c r="AF138" s="220"/>
      <c r="AG138" s="220"/>
      <c r="AH138" s="220"/>
      <c r="AI138" s="220"/>
      <c r="AJ138" s="220"/>
      <c r="AK138" s="220"/>
      <c r="AL138" s="220"/>
      <c r="AM138" s="220"/>
      <c r="AN138" s="220"/>
      <c r="AO138" s="220"/>
      <c r="AP138" s="220"/>
      <c r="AQ138" s="220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  <c r="BI138" s="109"/>
      <c r="BJ138" s="109"/>
      <c r="BK138" s="109"/>
      <c r="BL138" s="109"/>
      <c r="BM138" s="109"/>
      <c r="BN138" s="109"/>
      <c r="BO138" s="109"/>
      <c r="BP138" s="109"/>
      <c r="BQ138" s="109"/>
      <c r="BR138" s="109"/>
      <c r="BS138" s="109"/>
      <c r="BT138" s="109"/>
      <c r="BU138" s="109"/>
      <c r="BV138" s="109"/>
      <c r="BW138" s="109"/>
      <c r="BX138" s="109"/>
      <c r="BY138" s="109"/>
      <c r="BZ138" s="109"/>
      <c r="CA138" s="109"/>
      <c r="CB138" s="109"/>
      <c r="CC138" s="109"/>
      <c r="CD138" s="109"/>
      <c r="CE138" s="109"/>
      <c r="CF138" s="109"/>
      <c r="CG138" s="109"/>
      <c r="CH138" s="109"/>
      <c r="CI138" s="109"/>
      <c r="CJ138" s="109"/>
      <c r="CK138" s="109"/>
      <c r="CL138" s="109"/>
      <c r="CM138" s="109"/>
      <c r="CN138" s="109"/>
      <c r="CO138" s="109"/>
      <c r="CP138" s="109"/>
      <c r="CQ138" s="109"/>
      <c r="CR138" s="109"/>
      <c r="CS138" s="109"/>
      <c r="CT138" s="109"/>
      <c r="CU138" s="109"/>
      <c r="CV138" s="109"/>
      <c r="CW138" s="109"/>
      <c r="CX138" s="109"/>
      <c r="CY138" s="109"/>
      <c r="CZ138" s="109"/>
      <c r="DA138" s="109"/>
      <c r="DB138" s="109"/>
      <c r="DC138" s="109"/>
      <c r="DD138" s="109"/>
      <c r="DE138" s="109"/>
      <c r="DF138" s="109"/>
      <c r="DG138" s="109"/>
      <c r="DH138" s="109"/>
      <c r="DI138" s="109"/>
      <c r="DJ138" s="109"/>
      <c r="DK138" s="109"/>
      <c r="DL138" s="109"/>
      <c r="DM138" s="109"/>
      <c r="DN138" s="109"/>
      <c r="DO138" s="109"/>
      <c r="DP138" s="109"/>
      <c r="DQ138" s="109"/>
      <c r="DR138" s="109"/>
      <c r="DS138" s="109"/>
      <c r="DT138" s="109"/>
      <c r="DU138" s="109"/>
      <c r="DV138" s="109"/>
      <c r="DW138" s="109"/>
      <c r="DX138" s="109"/>
      <c r="DY138" s="109"/>
      <c r="DZ138" s="109"/>
    </row>
    <row r="139" spans="1:130" s="5" customFormat="1" ht="13.5" customHeight="1">
      <c r="A139" s="272" t="s">
        <v>301</v>
      </c>
      <c r="B139" s="115"/>
      <c r="C139" s="115"/>
      <c r="D139" s="112" t="s">
        <v>168</v>
      </c>
      <c r="E139" s="112" t="s">
        <v>31</v>
      </c>
      <c r="F139" s="78">
        <v>110.55</v>
      </c>
      <c r="G139" s="273"/>
      <c r="H139" s="338">
        <f>F139*G139</f>
        <v>0</v>
      </c>
      <c r="I139" s="111"/>
      <c r="J139" s="369"/>
      <c r="K139" s="318"/>
      <c r="L139" s="319"/>
      <c r="M139" s="320"/>
      <c r="N139" s="321"/>
      <c r="O139" s="322"/>
      <c r="P139" s="318"/>
      <c r="Q139" s="318"/>
      <c r="R139" s="323"/>
      <c r="S139" s="324"/>
      <c r="T139" s="325"/>
      <c r="U139" s="220"/>
      <c r="V139" s="220"/>
      <c r="W139" s="220"/>
      <c r="X139" s="220"/>
      <c r="Y139" s="220"/>
      <c r="Z139" s="220"/>
      <c r="AA139" s="220"/>
      <c r="AB139" s="220"/>
      <c r="AC139" s="220"/>
      <c r="AD139" s="220"/>
      <c r="AE139" s="220"/>
      <c r="AF139" s="220"/>
      <c r="AG139" s="220"/>
      <c r="AH139" s="220"/>
      <c r="AI139" s="220"/>
      <c r="AJ139" s="220"/>
      <c r="AK139" s="220"/>
      <c r="AL139" s="220"/>
      <c r="AM139" s="220"/>
      <c r="AN139" s="220"/>
      <c r="AO139" s="220"/>
      <c r="AP139" s="220"/>
      <c r="AQ139" s="220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  <c r="BI139" s="109"/>
      <c r="BJ139" s="109"/>
      <c r="BK139" s="109"/>
      <c r="BL139" s="109"/>
      <c r="BM139" s="109"/>
      <c r="BN139" s="109"/>
      <c r="BO139" s="109"/>
      <c r="BP139" s="109"/>
      <c r="BQ139" s="109"/>
      <c r="BR139" s="109"/>
      <c r="BS139" s="109"/>
      <c r="BT139" s="109"/>
      <c r="BU139" s="109"/>
      <c r="BV139" s="109"/>
      <c r="BW139" s="109"/>
      <c r="BX139" s="109"/>
      <c r="BY139" s="109"/>
      <c r="BZ139" s="109"/>
      <c r="CA139" s="109"/>
      <c r="CB139" s="109"/>
      <c r="CC139" s="109"/>
      <c r="CD139" s="109"/>
      <c r="CE139" s="109"/>
      <c r="CF139" s="109"/>
      <c r="CG139" s="109"/>
      <c r="CH139" s="109"/>
      <c r="CI139" s="109"/>
      <c r="CJ139" s="109"/>
      <c r="CK139" s="109"/>
      <c r="CL139" s="109"/>
      <c r="CM139" s="109"/>
      <c r="CN139" s="109"/>
      <c r="CO139" s="109"/>
      <c r="CP139" s="109"/>
      <c r="CQ139" s="109"/>
      <c r="CR139" s="109"/>
      <c r="CS139" s="109"/>
      <c r="CT139" s="109"/>
      <c r="CU139" s="109"/>
      <c r="CV139" s="109"/>
      <c r="CW139" s="109"/>
      <c r="CX139" s="109"/>
      <c r="CY139" s="109"/>
      <c r="CZ139" s="109"/>
      <c r="DA139" s="109"/>
      <c r="DB139" s="109"/>
      <c r="DC139" s="109"/>
      <c r="DD139" s="109"/>
      <c r="DE139" s="109"/>
      <c r="DF139" s="109"/>
      <c r="DG139" s="109"/>
      <c r="DH139" s="109"/>
      <c r="DI139" s="109"/>
      <c r="DJ139" s="109"/>
      <c r="DK139" s="109"/>
      <c r="DL139" s="109"/>
      <c r="DM139" s="109"/>
      <c r="DN139" s="109"/>
      <c r="DO139" s="109"/>
      <c r="DP139" s="109"/>
      <c r="DQ139" s="109"/>
      <c r="DR139" s="109"/>
      <c r="DS139" s="109"/>
      <c r="DT139" s="109"/>
      <c r="DU139" s="109"/>
      <c r="DV139" s="109"/>
      <c r="DW139" s="109"/>
      <c r="DX139" s="109"/>
      <c r="DY139" s="109"/>
      <c r="DZ139" s="109"/>
    </row>
    <row r="140" spans="1:130" s="5" customFormat="1" ht="27" customHeight="1">
      <c r="A140" s="272" t="s">
        <v>302</v>
      </c>
      <c r="B140" s="115"/>
      <c r="C140" s="115"/>
      <c r="D140" s="112" t="s">
        <v>251</v>
      </c>
      <c r="E140" s="112" t="s">
        <v>31</v>
      </c>
      <c r="F140" s="78">
        <v>101.35</v>
      </c>
      <c r="G140" s="273"/>
      <c r="H140" s="338">
        <f>F140*G140</f>
        <v>0</v>
      </c>
      <c r="I140" s="144"/>
      <c r="J140" s="369"/>
      <c r="K140" s="215"/>
      <c r="L140" s="305"/>
      <c r="M140" s="306"/>
      <c r="N140" s="307"/>
      <c r="O140" s="308"/>
      <c r="P140" s="215"/>
      <c r="Q140" s="215"/>
      <c r="R140" s="299"/>
      <c r="S140" s="220"/>
      <c r="T140" s="317"/>
      <c r="U140" s="220"/>
      <c r="V140" s="220"/>
      <c r="W140" s="220"/>
      <c r="X140" s="220"/>
      <c r="Y140" s="220"/>
      <c r="Z140" s="220"/>
      <c r="AA140" s="220"/>
      <c r="AB140" s="220"/>
      <c r="AC140" s="220"/>
      <c r="AD140" s="220"/>
      <c r="AE140" s="220"/>
      <c r="AF140" s="220"/>
      <c r="AG140" s="220"/>
      <c r="AH140" s="220"/>
      <c r="AI140" s="220"/>
      <c r="AJ140" s="220"/>
      <c r="AK140" s="220"/>
      <c r="AL140" s="220"/>
      <c r="AM140" s="220"/>
      <c r="AN140" s="220"/>
      <c r="AO140" s="220"/>
      <c r="AP140" s="220"/>
      <c r="AQ140" s="220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  <c r="BI140" s="109"/>
      <c r="BJ140" s="109"/>
      <c r="BK140" s="109"/>
      <c r="BL140" s="109"/>
      <c r="BM140" s="109"/>
      <c r="BN140" s="109"/>
      <c r="BO140" s="109"/>
      <c r="BP140" s="109"/>
      <c r="BQ140" s="109"/>
      <c r="BR140" s="109"/>
      <c r="BS140" s="109"/>
      <c r="BT140" s="109"/>
      <c r="BU140" s="109"/>
      <c r="BV140" s="109"/>
      <c r="BW140" s="109"/>
      <c r="BX140" s="109"/>
      <c r="BY140" s="109"/>
      <c r="BZ140" s="109"/>
      <c r="CA140" s="109"/>
      <c r="CB140" s="109"/>
      <c r="CC140" s="109"/>
      <c r="CD140" s="109"/>
      <c r="CE140" s="109"/>
      <c r="CF140" s="109"/>
      <c r="CG140" s="109"/>
      <c r="CH140" s="109"/>
      <c r="CI140" s="109"/>
      <c r="CJ140" s="109"/>
      <c r="CK140" s="109"/>
      <c r="CL140" s="109"/>
      <c r="CM140" s="109"/>
      <c r="CN140" s="109"/>
      <c r="CO140" s="109"/>
      <c r="CP140" s="109"/>
      <c r="CQ140" s="109"/>
      <c r="CR140" s="109"/>
      <c r="CS140" s="109"/>
      <c r="CT140" s="109"/>
      <c r="CU140" s="109"/>
      <c r="CV140" s="109"/>
      <c r="CW140" s="109"/>
      <c r="CX140" s="109"/>
      <c r="CY140" s="109"/>
      <c r="CZ140" s="109"/>
      <c r="DA140" s="109"/>
      <c r="DB140" s="109"/>
      <c r="DC140" s="109"/>
      <c r="DD140" s="109"/>
      <c r="DE140" s="109"/>
      <c r="DF140" s="109"/>
      <c r="DG140" s="109"/>
      <c r="DH140" s="109"/>
      <c r="DI140" s="109"/>
      <c r="DJ140" s="109"/>
      <c r="DK140" s="109"/>
      <c r="DL140" s="109"/>
      <c r="DM140" s="109"/>
      <c r="DN140" s="109"/>
      <c r="DO140" s="109"/>
      <c r="DP140" s="109"/>
      <c r="DQ140" s="109"/>
      <c r="DR140" s="109"/>
      <c r="DS140" s="109"/>
      <c r="DT140" s="109"/>
      <c r="DU140" s="109"/>
      <c r="DV140" s="109"/>
      <c r="DW140" s="109"/>
      <c r="DX140" s="109"/>
      <c r="DY140" s="109"/>
      <c r="DZ140" s="109"/>
    </row>
    <row r="141" spans="1:130" s="5" customFormat="1" ht="13.5" customHeight="1">
      <c r="A141" s="272"/>
      <c r="B141" s="115"/>
      <c r="C141" s="115"/>
      <c r="D141" s="112" t="s">
        <v>328</v>
      </c>
      <c r="E141" s="112"/>
      <c r="F141" s="78"/>
      <c r="G141" s="274"/>
      <c r="H141" s="338"/>
      <c r="I141" s="111"/>
      <c r="J141" s="220"/>
      <c r="K141" s="220"/>
      <c r="L141" s="220"/>
      <c r="M141" s="220"/>
      <c r="N141" s="220"/>
      <c r="O141" s="220"/>
      <c r="P141" s="220"/>
      <c r="Q141" s="220"/>
      <c r="R141" s="220"/>
      <c r="S141" s="220"/>
      <c r="T141" s="220"/>
      <c r="U141" s="220"/>
      <c r="V141" s="220"/>
      <c r="W141" s="220"/>
      <c r="X141" s="220"/>
      <c r="Y141" s="220"/>
      <c r="Z141" s="220"/>
      <c r="AA141" s="220"/>
      <c r="AB141" s="220"/>
      <c r="AC141" s="220"/>
      <c r="AD141" s="220"/>
      <c r="AE141" s="220"/>
      <c r="AF141" s="220"/>
      <c r="AG141" s="220"/>
      <c r="AH141" s="220"/>
      <c r="AI141" s="220"/>
      <c r="AJ141" s="220"/>
      <c r="AK141" s="220"/>
      <c r="AL141" s="220"/>
      <c r="AM141" s="220"/>
      <c r="AN141" s="220"/>
      <c r="AO141" s="220"/>
      <c r="AP141" s="220"/>
      <c r="AQ141" s="220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  <c r="BI141" s="109"/>
      <c r="BJ141" s="109"/>
      <c r="BK141" s="109"/>
      <c r="BL141" s="109"/>
      <c r="BM141" s="109"/>
      <c r="BN141" s="109"/>
      <c r="BO141" s="109"/>
      <c r="BP141" s="109"/>
      <c r="BQ141" s="109"/>
      <c r="BR141" s="109"/>
      <c r="BS141" s="109"/>
      <c r="BT141" s="109"/>
      <c r="BU141" s="109"/>
      <c r="BV141" s="109"/>
      <c r="BW141" s="109"/>
      <c r="BX141" s="109"/>
      <c r="BY141" s="109"/>
      <c r="BZ141" s="109"/>
      <c r="CA141" s="109"/>
      <c r="CB141" s="109"/>
      <c r="CC141" s="109"/>
      <c r="CD141" s="109"/>
      <c r="CE141" s="109"/>
      <c r="CF141" s="109"/>
      <c r="CG141" s="109"/>
      <c r="CH141" s="109"/>
      <c r="CI141" s="109"/>
      <c r="CJ141" s="109"/>
      <c r="CK141" s="109"/>
      <c r="CL141" s="109"/>
      <c r="CM141" s="109"/>
      <c r="CN141" s="109"/>
      <c r="CO141" s="109"/>
      <c r="CP141" s="109"/>
      <c r="CQ141" s="109"/>
      <c r="CR141" s="109"/>
      <c r="CS141" s="109"/>
      <c r="CT141" s="109"/>
      <c r="CU141" s="109"/>
      <c r="CV141" s="109"/>
      <c r="CW141" s="109"/>
      <c r="CX141" s="109"/>
      <c r="CY141" s="109"/>
      <c r="CZ141" s="109"/>
      <c r="DA141" s="109"/>
      <c r="DB141" s="109"/>
      <c r="DC141" s="109"/>
      <c r="DD141" s="109"/>
      <c r="DE141" s="109"/>
      <c r="DF141" s="109"/>
      <c r="DG141" s="109"/>
      <c r="DH141" s="109"/>
      <c r="DI141" s="109"/>
      <c r="DJ141" s="109"/>
      <c r="DK141" s="109"/>
      <c r="DL141" s="109"/>
      <c r="DM141" s="109"/>
      <c r="DN141" s="109"/>
      <c r="DO141" s="109"/>
      <c r="DP141" s="109"/>
      <c r="DQ141" s="109"/>
      <c r="DR141" s="109"/>
      <c r="DS141" s="109"/>
      <c r="DT141" s="109"/>
      <c r="DU141" s="109"/>
      <c r="DV141" s="109"/>
      <c r="DW141" s="109"/>
      <c r="DX141" s="109"/>
      <c r="DY141" s="109"/>
      <c r="DZ141" s="109"/>
    </row>
    <row r="142" spans="1:130" s="5" customFormat="1" ht="13.5" customHeight="1">
      <c r="A142" s="272" t="s">
        <v>309</v>
      </c>
      <c r="B142" s="115"/>
      <c r="C142" s="115"/>
      <c r="D142" s="112" t="s">
        <v>169</v>
      </c>
      <c r="E142" s="112" t="s">
        <v>31</v>
      </c>
      <c r="F142" s="78">
        <v>92.13</v>
      </c>
      <c r="G142" s="273"/>
      <c r="H142" s="338">
        <f>F142*G142</f>
        <v>0</v>
      </c>
      <c r="I142" s="144"/>
      <c r="J142" s="225"/>
      <c r="K142" s="215"/>
      <c r="L142" s="305"/>
      <c r="M142" s="306"/>
      <c r="N142" s="307"/>
      <c r="O142" s="308"/>
      <c r="P142" s="215"/>
      <c r="Q142" s="215"/>
      <c r="R142" s="299"/>
      <c r="S142" s="220"/>
      <c r="T142" s="317"/>
      <c r="U142" s="220"/>
      <c r="V142" s="220"/>
      <c r="W142" s="220"/>
      <c r="X142" s="220"/>
      <c r="Y142" s="220"/>
      <c r="Z142" s="220"/>
      <c r="AA142" s="220"/>
      <c r="AB142" s="220"/>
      <c r="AC142" s="220"/>
      <c r="AD142" s="220"/>
      <c r="AE142" s="220"/>
      <c r="AF142" s="220"/>
      <c r="AG142" s="220"/>
      <c r="AH142" s="220"/>
      <c r="AI142" s="220"/>
      <c r="AJ142" s="220"/>
      <c r="AK142" s="220"/>
      <c r="AL142" s="220"/>
      <c r="AM142" s="220"/>
      <c r="AN142" s="220"/>
      <c r="AO142" s="220"/>
      <c r="AP142" s="220"/>
      <c r="AQ142" s="220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  <c r="BI142" s="109"/>
      <c r="BJ142" s="109"/>
      <c r="BK142" s="109"/>
      <c r="BL142" s="109"/>
      <c r="BM142" s="109"/>
      <c r="BN142" s="109"/>
      <c r="BO142" s="109"/>
      <c r="BP142" s="109"/>
      <c r="BQ142" s="109"/>
      <c r="BR142" s="109"/>
      <c r="BS142" s="109"/>
      <c r="BT142" s="109"/>
      <c r="BU142" s="109"/>
      <c r="BV142" s="109"/>
      <c r="BW142" s="109"/>
      <c r="BX142" s="109"/>
      <c r="BY142" s="109"/>
      <c r="BZ142" s="109"/>
      <c r="CA142" s="109"/>
      <c r="CB142" s="109"/>
      <c r="CC142" s="109"/>
      <c r="CD142" s="109"/>
      <c r="CE142" s="109"/>
      <c r="CF142" s="109"/>
      <c r="CG142" s="109"/>
      <c r="CH142" s="109"/>
      <c r="CI142" s="109"/>
      <c r="CJ142" s="109"/>
      <c r="CK142" s="109"/>
      <c r="CL142" s="109"/>
      <c r="CM142" s="109"/>
      <c r="CN142" s="109"/>
      <c r="CO142" s="109"/>
      <c r="CP142" s="109"/>
      <c r="CQ142" s="109"/>
      <c r="CR142" s="109"/>
      <c r="CS142" s="109"/>
      <c r="CT142" s="109"/>
      <c r="CU142" s="109"/>
      <c r="CV142" s="109"/>
      <c r="CW142" s="109"/>
      <c r="CX142" s="109"/>
      <c r="CY142" s="109"/>
      <c r="CZ142" s="109"/>
      <c r="DA142" s="109"/>
      <c r="DB142" s="109"/>
      <c r="DC142" s="109"/>
      <c r="DD142" s="109"/>
      <c r="DE142" s="109"/>
      <c r="DF142" s="109"/>
      <c r="DG142" s="109"/>
      <c r="DH142" s="109"/>
      <c r="DI142" s="109"/>
      <c r="DJ142" s="109"/>
      <c r="DK142" s="109"/>
      <c r="DL142" s="109"/>
      <c r="DM142" s="109"/>
      <c r="DN142" s="109"/>
      <c r="DO142" s="109"/>
      <c r="DP142" s="109"/>
      <c r="DQ142" s="109"/>
      <c r="DR142" s="109"/>
      <c r="DS142" s="109"/>
      <c r="DT142" s="109"/>
      <c r="DU142" s="109"/>
      <c r="DV142" s="109"/>
      <c r="DW142" s="109"/>
      <c r="DX142" s="109"/>
      <c r="DY142" s="109"/>
      <c r="DZ142" s="109"/>
    </row>
    <row r="143" spans="1:130" s="5" customFormat="1" ht="13.5" customHeight="1">
      <c r="A143" s="272" t="s">
        <v>310</v>
      </c>
      <c r="B143" s="115"/>
      <c r="C143" s="115"/>
      <c r="D143" s="112" t="s">
        <v>170</v>
      </c>
      <c r="E143" s="112" t="s">
        <v>31</v>
      </c>
      <c r="F143" s="78">
        <v>110.55</v>
      </c>
      <c r="G143" s="273"/>
      <c r="H143" s="338">
        <f>F143*G143</f>
        <v>0</v>
      </c>
      <c r="I143" s="111"/>
      <c r="J143" s="370"/>
      <c r="K143" s="326"/>
      <c r="L143" s="370"/>
      <c r="M143" s="326"/>
      <c r="N143" s="326"/>
      <c r="O143" s="326"/>
      <c r="P143" s="326"/>
      <c r="Q143" s="326"/>
      <c r="R143" s="326"/>
      <c r="S143" s="371"/>
      <c r="T143" s="325"/>
      <c r="U143" s="220"/>
      <c r="V143" s="220"/>
      <c r="W143" s="220"/>
      <c r="X143" s="220"/>
      <c r="Y143" s="220"/>
      <c r="Z143" s="220"/>
      <c r="AA143" s="220"/>
      <c r="AB143" s="220"/>
      <c r="AC143" s="220"/>
      <c r="AD143" s="220"/>
      <c r="AE143" s="220"/>
      <c r="AF143" s="220"/>
      <c r="AG143" s="220"/>
      <c r="AH143" s="220"/>
      <c r="AI143" s="220"/>
      <c r="AJ143" s="220"/>
      <c r="AK143" s="220"/>
      <c r="AL143" s="220"/>
      <c r="AM143" s="220"/>
      <c r="AN143" s="220"/>
      <c r="AO143" s="220"/>
      <c r="AP143" s="220"/>
      <c r="AQ143" s="220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  <c r="BI143" s="109"/>
      <c r="BJ143" s="109"/>
      <c r="BK143" s="109"/>
      <c r="BL143" s="109"/>
      <c r="BM143" s="109"/>
      <c r="BN143" s="109"/>
      <c r="BO143" s="109"/>
      <c r="BP143" s="109"/>
      <c r="BQ143" s="109"/>
      <c r="BR143" s="109"/>
      <c r="BS143" s="109"/>
      <c r="BT143" s="109"/>
      <c r="BU143" s="109"/>
      <c r="BV143" s="109"/>
      <c r="BW143" s="109"/>
      <c r="BX143" s="109"/>
      <c r="BY143" s="109"/>
      <c r="BZ143" s="109"/>
      <c r="CA143" s="109"/>
      <c r="CB143" s="109"/>
      <c r="CC143" s="109"/>
      <c r="CD143" s="109"/>
      <c r="CE143" s="109"/>
      <c r="CF143" s="109"/>
      <c r="CG143" s="109"/>
      <c r="CH143" s="109"/>
      <c r="CI143" s="109"/>
      <c r="CJ143" s="109"/>
      <c r="CK143" s="109"/>
      <c r="CL143" s="109"/>
      <c r="CM143" s="109"/>
      <c r="CN143" s="109"/>
      <c r="CO143" s="109"/>
      <c r="CP143" s="109"/>
      <c r="CQ143" s="109"/>
      <c r="CR143" s="109"/>
      <c r="CS143" s="109"/>
      <c r="CT143" s="109"/>
      <c r="CU143" s="109"/>
      <c r="CV143" s="109"/>
      <c r="CW143" s="109"/>
      <c r="CX143" s="109"/>
      <c r="CY143" s="109"/>
      <c r="CZ143" s="109"/>
      <c r="DA143" s="109"/>
      <c r="DB143" s="109"/>
      <c r="DC143" s="109"/>
      <c r="DD143" s="109"/>
      <c r="DE143" s="109"/>
      <c r="DF143" s="109"/>
      <c r="DG143" s="109"/>
      <c r="DH143" s="109"/>
      <c r="DI143" s="109"/>
      <c r="DJ143" s="109"/>
      <c r="DK143" s="109"/>
      <c r="DL143" s="109"/>
      <c r="DM143" s="109"/>
      <c r="DN143" s="109"/>
      <c r="DO143" s="109"/>
      <c r="DP143" s="109"/>
      <c r="DQ143" s="109"/>
      <c r="DR143" s="109"/>
      <c r="DS143" s="109"/>
      <c r="DT143" s="109"/>
      <c r="DU143" s="109"/>
      <c r="DV143" s="109"/>
      <c r="DW143" s="109"/>
      <c r="DX143" s="109"/>
      <c r="DY143" s="109"/>
      <c r="DZ143" s="109"/>
    </row>
    <row r="144" spans="1:130" s="5" customFormat="1" ht="13.5" customHeight="1">
      <c r="A144" s="272"/>
      <c r="B144" s="115"/>
      <c r="C144" s="115"/>
      <c r="D144" s="112" t="s">
        <v>329</v>
      </c>
      <c r="E144" s="112"/>
      <c r="F144" s="78"/>
      <c r="G144" s="274"/>
      <c r="H144" s="338"/>
      <c r="I144" s="111"/>
      <c r="J144" s="313"/>
      <c r="K144" s="220"/>
      <c r="L144" s="220"/>
      <c r="M144" s="220"/>
      <c r="N144" s="220"/>
      <c r="O144" s="220"/>
      <c r="P144" s="315"/>
      <c r="Q144" s="220"/>
      <c r="R144" s="220"/>
      <c r="S144" s="220"/>
      <c r="T144" s="220"/>
      <c r="U144" s="220"/>
      <c r="V144" s="220"/>
      <c r="W144" s="220"/>
      <c r="X144" s="220"/>
      <c r="Y144" s="220"/>
      <c r="Z144" s="220"/>
      <c r="AA144" s="220"/>
      <c r="AB144" s="220"/>
      <c r="AC144" s="220"/>
      <c r="AD144" s="220"/>
      <c r="AE144" s="220"/>
      <c r="AF144" s="220"/>
      <c r="AG144" s="220"/>
      <c r="AH144" s="220"/>
      <c r="AI144" s="220"/>
      <c r="AJ144" s="220"/>
      <c r="AK144" s="220"/>
      <c r="AL144" s="220"/>
      <c r="AM144" s="220"/>
      <c r="AN144" s="220"/>
      <c r="AO144" s="220"/>
      <c r="AP144" s="220"/>
      <c r="AQ144" s="220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  <c r="BI144" s="109"/>
      <c r="BJ144" s="109"/>
      <c r="BK144" s="109"/>
      <c r="BL144" s="109"/>
      <c r="BM144" s="109"/>
      <c r="BN144" s="109"/>
      <c r="BO144" s="109"/>
      <c r="BP144" s="109"/>
      <c r="BQ144" s="109"/>
      <c r="BR144" s="109"/>
      <c r="BS144" s="109"/>
      <c r="BT144" s="109"/>
      <c r="BU144" s="109"/>
      <c r="BV144" s="109"/>
      <c r="BW144" s="109"/>
      <c r="BX144" s="109"/>
      <c r="BY144" s="109"/>
      <c r="BZ144" s="109"/>
      <c r="CA144" s="109"/>
      <c r="CB144" s="109"/>
      <c r="CC144" s="109"/>
      <c r="CD144" s="109"/>
      <c r="CE144" s="109"/>
      <c r="CF144" s="109"/>
      <c r="CG144" s="109"/>
      <c r="CH144" s="109"/>
      <c r="CI144" s="109"/>
      <c r="CJ144" s="109"/>
      <c r="CK144" s="109"/>
      <c r="CL144" s="109"/>
      <c r="CM144" s="109"/>
      <c r="CN144" s="109"/>
      <c r="CO144" s="109"/>
      <c r="CP144" s="109"/>
      <c r="CQ144" s="109"/>
      <c r="CR144" s="109"/>
      <c r="CS144" s="109"/>
      <c r="CT144" s="109"/>
      <c r="CU144" s="109"/>
      <c r="CV144" s="109"/>
      <c r="CW144" s="109"/>
      <c r="CX144" s="109"/>
      <c r="CY144" s="109"/>
      <c r="CZ144" s="109"/>
      <c r="DA144" s="109"/>
      <c r="DB144" s="109"/>
      <c r="DC144" s="109"/>
      <c r="DD144" s="109"/>
      <c r="DE144" s="109"/>
      <c r="DF144" s="109"/>
      <c r="DG144" s="109"/>
      <c r="DH144" s="109"/>
      <c r="DI144" s="109"/>
      <c r="DJ144" s="109"/>
      <c r="DK144" s="109"/>
      <c r="DL144" s="109"/>
      <c r="DM144" s="109"/>
      <c r="DN144" s="109"/>
      <c r="DO144" s="109"/>
      <c r="DP144" s="109"/>
      <c r="DQ144" s="109"/>
      <c r="DR144" s="109"/>
      <c r="DS144" s="109"/>
      <c r="DT144" s="109"/>
      <c r="DU144" s="109"/>
      <c r="DV144" s="109"/>
      <c r="DW144" s="109"/>
      <c r="DX144" s="109"/>
      <c r="DY144" s="109"/>
      <c r="DZ144" s="109"/>
    </row>
    <row r="145" spans="1:130" s="5" customFormat="1" ht="13.5" customHeight="1">
      <c r="A145" s="272" t="s">
        <v>311</v>
      </c>
      <c r="B145" s="115"/>
      <c r="C145" s="115"/>
      <c r="D145" s="112" t="s">
        <v>169</v>
      </c>
      <c r="E145" s="112" t="s">
        <v>31</v>
      </c>
      <c r="F145" s="78">
        <v>92.13</v>
      </c>
      <c r="G145" s="273"/>
      <c r="H145" s="338">
        <f>F145*G145</f>
        <v>0</v>
      </c>
      <c r="I145" s="144"/>
      <c r="J145" s="225"/>
      <c r="K145" s="215"/>
      <c r="L145" s="305"/>
      <c r="M145" s="306"/>
      <c r="N145" s="307"/>
      <c r="O145" s="308"/>
      <c r="P145" s="215"/>
      <c r="Q145" s="215"/>
      <c r="R145" s="299"/>
      <c r="S145" s="220"/>
      <c r="T145" s="317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  <c r="BI145" s="109"/>
      <c r="BJ145" s="109"/>
      <c r="BK145" s="109"/>
      <c r="BL145" s="109"/>
      <c r="BM145" s="109"/>
      <c r="BN145" s="109"/>
      <c r="BO145" s="109"/>
      <c r="BP145" s="109"/>
      <c r="BQ145" s="109"/>
      <c r="BR145" s="109"/>
      <c r="BS145" s="109"/>
      <c r="BT145" s="109"/>
      <c r="BU145" s="109"/>
      <c r="BV145" s="109"/>
      <c r="BW145" s="109"/>
      <c r="BX145" s="109"/>
      <c r="BY145" s="109"/>
      <c r="BZ145" s="109"/>
      <c r="CA145" s="109"/>
      <c r="CB145" s="109"/>
      <c r="CC145" s="109"/>
      <c r="CD145" s="109"/>
      <c r="CE145" s="109"/>
      <c r="CF145" s="109"/>
      <c r="CG145" s="109"/>
      <c r="CH145" s="109"/>
      <c r="CI145" s="109"/>
      <c r="CJ145" s="109"/>
      <c r="CK145" s="109"/>
      <c r="CL145" s="109"/>
      <c r="CM145" s="109"/>
      <c r="CN145" s="109"/>
      <c r="CO145" s="109"/>
      <c r="CP145" s="109"/>
      <c r="CQ145" s="109"/>
      <c r="CR145" s="109"/>
      <c r="CS145" s="109"/>
      <c r="CT145" s="109"/>
      <c r="CU145" s="109"/>
      <c r="CV145" s="109"/>
      <c r="CW145" s="109"/>
      <c r="CX145" s="109"/>
      <c r="CY145" s="109"/>
      <c r="CZ145" s="109"/>
      <c r="DA145" s="109"/>
      <c r="DB145" s="109"/>
      <c r="DC145" s="109"/>
      <c r="DD145" s="109"/>
      <c r="DE145" s="109"/>
      <c r="DF145" s="109"/>
      <c r="DG145" s="109"/>
      <c r="DH145" s="109"/>
      <c r="DI145" s="109"/>
      <c r="DJ145" s="109"/>
      <c r="DK145" s="109"/>
      <c r="DL145" s="109"/>
      <c r="DM145" s="109"/>
      <c r="DN145" s="109"/>
      <c r="DO145" s="109"/>
      <c r="DP145" s="109"/>
      <c r="DQ145" s="109"/>
      <c r="DR145" s="109"/>
      <c r="DS145" s="109"/>
      <c r="DT145" s="109"/>
      <c r="DU145" s="109"/>
      <c r="DV145" s="109"/>
      <c r="DW145" s="109"/>
      <c r="DX145" s="109"/>
      <c r="DY145" s="109"/>
      <c r="DZ145" s="109"/>
    </row>
    <row r="146" spans="1:130" s="5" customFormat="1" ht="13.5" customHeight="1">
      <c r="A146" s="272" t="s">
        <v>312</v>
      </c>
      <c r="B146" s="115"/>
      <c r="C146" s="115"/>
      <c r="D146" s="77" t="s">
        <v>170</v>
      </c>
      <c r="E146" s="112" t="s">
        <v>31</v>
      </c>
      <c r="F146" s="78">
        <v>110.55</v>
      </c>
      <c r="G146" s="273"/>
      <c r="H146" s="338">
        <f>F146*G146</f>
        <v>0</v>
      </c>
      <c r="I146" s="111"/>
      <c r="J146" s="370"/>
      <c r="K146" s="326"/>
      <c r="L146" s="370"/>
      <c r="M146" s="326"/>
      <c r="N146" s="326"/>
      <c r="O146" s="326"/>
      <c r="P146" s="326"/>
      <c r="Q146" s="326"/>
      <c r="R146" s="326"/>
      <c r="S146" s="371"/>
      <c r="T146" s="325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  <c r="BI146" s="109"/>
      <c r="BJ146" s="109"/>
      <c r="BK146" s="109"/>
      <c r="BL146" s="109"/>
      <c r="BM146" s="109"/>
      <c r="BN146" s="109"/>
      <c r="BO146" s="109"/>
      <c r="BP146" s="109"/>
      <c r="BQ146" s="109"/>
      <c r="BR146" s="109"/>
      <c r="BS146" s="109"/>
      <c r="BT146" s="109"/>
      <c r="BU146" s="109"/>
      <c r="BV146" s="109"/>
      <c r="BW146" s="109"/>
      <c r="BX146" s="109"/>
      <c r="BY146" s="109"/>
      <c r="BZ146" s="109"/>
      <c r="CA146" s="109"/>
      <c r="CB146" s="109"/>
      <c r="CC146" s="109"/>
      <c r="CD146" s="109"/>
      <c r="CE146" s="109"/>
      <c r="CF146" s="109"/>
      <c r="CG146" s="109"/>
      <c r="CH146" s="109"/>
      <c r="CI146" s="109"/>
      <c r="CJ146" s="109"/>
      <c r="CK146" s="109"/>
      <c r="CL146" s="109"/>
      <c r="CM146" s="109"/>
      <c r="CN146" s="109"/>
      <c r="CO146" s="109"/>
      <c r="CP146" s="109"/>
      <c r="CQ146" s="109"/>
      <c r="CR146" s="109"/>
      <c r="CS146" s="109"/>
      <c r="CT146" s="109"/>
      <c r="CU146" s="109"/>
      <c r="CV146" s="109"/>
      <c r="CW146" s="109"/>
      <c r="CX146" s="109"/>
      <c r="CY146" s="109"/>
      <c r="CZ146" s="109"/>
      <c r="DA146" s="109"/>
      <c r="DB146" s="109"/>
      <c r="DC146" s="109"/>
      <c r="DD146" s="109"/>
      <c r="DE146" s="109"/>
      <c r="DF146" s="109"/>
      <c r="DG146" s="109"/>
      <c r="DH146" s="109"/>
      <c r="DI146" s="109"/>
      <c r="DJ146" s="109"/>
      <c r="DK146" s="109"/>
      <c r="DL146" s="109"/>
      <c r="DM146" s="109"/>
      <c r="DN146" s="109"/>
      <c r="DO146" s="109"/>
      <c r="DP146" s="109"/>
      <c r="DQ146" s="109"/>
      <c r="DR146" s="109"/>
      <c r="DS146" s="109"/>
      <c r="DT146" s="109"/>
      <c r="DU146" s="109"/>
      <c r="DV146" s="109"/>
      <c r="DW146" s="109"/>
      <c r="DX146" s="109"/>
      <c r="DY146" s="109"/>
      <c r="DZ146" s="109"/>
    </row>
    <row r="147" spans="1:130" s="5" customFormat="1" ht="13.5" customHeight="1">
      <c r="A147" s="272" t="s">
        <v>313</v>
      </c>
      <c r="B147" s="115"/>
      <c r="C147" s="115"/>
      <c r="D147" s="112" t="s">
        <v>252</v>
      </c>
      <c r="E147" s="112" t="s">
        <v>31</v>
      </c>
      <c r="F147" s="78">
        <v>101.35</v>
      </c>
      <c r="G147" s="273"/>
      <c r="H147" s="338">
        <f>F147*G147</f>
        <v>0</v>
      </c>
      <c r="I147" s="144"/>
      <c r="J147" s="225"/>
      <c r="K147" s="215"/>
      <c r="L147" s="220"/>
      <c r="M147" s="220"/>
      <c r="N147" s="220"/>
      <c r="O147" s="220"/>
      <c r="P147" s="315"/>
      <c r="Q147" s="220"/>
      <c r="R147" s="220"/>
      <c r="S147" s="220"/>
      <c r="T147" s="317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  <c r="BI147" s="109"/>
      <c r="BJ147" s="109"/>
      <c r="BK147" s="109"/>
      <c r="BL147" s="109"/>
      <c r="BM147" s="109"/>
      <c r="BN147" s="109"/>
      <c r="BO147" s="109"/>
      <c r="BP147" s="109"/>
      <c r="BQ147" s="109"/>
      <c r="BR147" s="109"/>
      <c r="BS147" s="109"/>
      <c r="BT147" s="109"/>
      <c r="BU147" s="109"/>
      <c r="BV147" s="109"/>
      <c r="BW147" s="109"/>
      <c r="BX147" s="109"/>
      <c r="BY147" s="109"/>
      <c r="BZ147" s="109"/>
      <c r="CA147" s="109"/>
      <c r="CB147" s="109"/>
      <c r="CC147" s="109"/>
      <c r="CD147" s="109"/>
      <c r="CE147" s="109"/>
      <c r="CF147" s="109"/>
      <c r="CG147" s="109"/>
      <c r="CH147" s="109"/>
      <c r="CI147" s="109"/>
      <c r="CJ147" s="109"/>
      <c r="CK147" s="109"/>
      <c r="CL147" s="109"/>
      <c r="CM147" s="109"/>
      <c r="CN147" s="109"/>
      <c r="CO147" s="109"/>
      <c r="CP147" s="109"/>
      <c r="CQ147" s="109"/>
      <c r="CR147" s="109"/>
      <c r="CS147" s="109"/>
      <c r="CT147" s="109"/>
      <c r="CU147" s="109"/>
      <c r="CV147" s="109"/>
      <c r="CW147" s="109"/>
      <c r="CX147" s="109"/>
      <c r="CY147" s="109"/>
      <c r="CZ147" s="109"/>
      <c r="DA147" s="109"/>
      <c r="DB147" s="109"/>
      <c r="DC147" s="109"/>
      <c r="DD147" s="109"/>
      <c r="DE147" s="109"/>
      <c r="DF147" s="109"/>
      <c r="DG147" s="109"/>
      <c r="DH147" s="109"/>
      <c r="DI147" s="109"/>
      <c r="DJ147" s="109"/>
      <c r="DK147" s="109"/>
      <c r="DL147" s="109"/>
      <c r="DM147" s="109"/>
      <c r="DN147" s="109"/>
      <c r="DO147" s="109"/>
      <c r="DP147" s="109"/>
      <c r="DQ147" s="109"/>
      <c r="DR147" s="109"/>
      <c r="DS147" s="109"/>
      <c r="DT147" s="109"/>
      <c r="DU147" s="109"/>
      <c r="DV147" s="109"/>
      <c r="DW147" s="109"/>
      <c r="DX147" s="109"/>
      <c r="DY147" s="109"/>
      <c r="DZ147" s="109"/>
    </row>
    <row r="148" spans="1:130" s="5" customFormat="1" ht="13.5" customHeight="1">
      <c r="A148" s="272" t="s">
        <v>314</v>
      </c>
      <c r="B148" s="115"/>
      <c r="C148" s="115"/>
      <c r="D148" s="112" t="s">
        <v>253</v>
      </c>
      <c r="E148" s="112" t="s">
        <v>31</v>
      </c>
      <c r="F148" s="78">
        <v>125.85</v>
      </c>
      <c r="G148" s="273"/>
      <c r="H148" s="338">
        <f>F148*G148</f>
        <v>0</v>
      </c>
      <c r="I148" s="144"/>
      <c r="J148" s="225"/>
      <c r="K148" s="215"/>
      <c r="L148" s="220"/>
      <c r="M148" s="220"/>
      <c r="N148" s="220"/>
      <c r="O148" s="220"/>
      <c r="P148" s="315"/>
      <c r="Q148" s="220"/>
      <c r="R148" s="220"/>
      <c r="S148" s="220"/>
      <c r="T148" s="317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  <c r="BI148" s="109"/>
      <c r="BJ148" s="109"/>
      <c r="BK148" s="109"/>
      <c r="BL148" s="109"/>
      <c r="BM148" s="109"/>
      <c r="BN148" s="109"/>
      <c r="BO148" s="109"/>
      <c r="BP148" s="109"/>
      <c r="BQ148" s="109"/>
      <c r="BR148" s="109"/>
      <c r="BS148" s="109"/>
      <c r="BT148" s="109"/>
      <c r="BU148" s="109"/>
      <c r="BV148" s="109"/>
      <c r="BW148" s="109"/>
      <c r="BX148" s="109"/>
      <c r="BY148" s="109"/>
      <c r="BZ148" s="109"/>
      <c r="CA148" s="109"/>
      <c r="CB148" s="109"/>
      <c r="CC148" s="109"/>
      <c r="CD148" s="109"/>
      <c r="CE148" s="109"/>
      <c r="CF148" s="109"/>
      <c r="CG148" s="109"/>
      <c r="CH148" s="109"/>
      <c r="CI148" s="109"/>
      <c r="CJ148" s="109"/>
      <c r="CK148" s="109"/>
      <c r="CL148" s="109"/>
      <c r="CM148" s="109"/>
      <c r="CN148" s="109"/>
      <c r="CO148" s="109"/>
      <c r="CP148" s="109"/>
      <c r="CQ148" s="109"/>
      <c r="CR148" s="109"/>
      <c r="CS148" s="109"/>
      <c r="CT148" s="109"/>
      <c r="CU148" s="109"/>
      <c r="CV148" s="109"/>
      <c r="CW148" s="109"/>
      <c r="CX148" s="109"/>
      <c r="CY148" s="109"/>
      <c r="CZ148" s="109"/>
      <c r="DA148" s="109"/>
      <c r="DB148" s="109"/>
      <c r="DC148" s="109"/>
      <c r="DD148" s="109"/>
      <c r="DE148" s="109"/>
      <c r="DF148" s="109"/>
      <c r="DG148" s="109"/>
      <c r="DH148" s="109"/>
      <c r="DI148" s="109"/>
      <c r="DJ148" s="109"/>
      <c r="DK148" s="109"/>
      <c r="DL148" s="109"/>
      <c r="DM148" s="109"/>
      <c r="DN148" s="109"/>
      <c r="DO148" s="109"/>
      <c r="DP148" s="109"/>
      <c r="DQ148" s="109"/>
      <c r="DR148" s="109"/>
      <c r="DS148" s="109"/>
      <c r="DT148" s="109"/>
      <c r="DU148" s="109"/>
      <c r="DV148" s="109"/>
      <c r="DW148" s="109"/>
      <c r="DX148" s="109"/>
      <c r="DY148" s="109"/>
      <c r="DZ148" s="109"/>
    </row>
    <row r="149" spans="1:130" s="5" customFormat="1" ht="27" customHeight="1">
      <c r="A149" s="141"/>
      <c r="B149" s="275"/>
      <c r="C149" s="77"/>
      <c r="D149" s="112" t="s">
        <v>171</v>
      </c>
      <c r="E149" s="112"/>
      <c r="F149" s="78"/>
      <c r="G149" s="143"/>
      <c r="H149" s="143"/>
      <c r="I149" s="276"/>
      <c r="J149" s="327"/>
      <c r="K149" s="220"/>
      <c r="L149" s="220"/>
      <c r="M149" s="327"/>
      <c r="N149" s="327"/>
      <c r="O149" s="327"/>
      <c r="P149" s="327"/>
      <c r="Q149" s="220"/>
      <c r="R149" s="328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  <c r="BI149" s="109"/>
      <c r="BJ149" s="109"/>
      <c r="BK149" s="109"/>
      <c r="BL149" s="109"/>
      <c r="BM149" s="109"/>
      <c r="BN149" s="109"/>
      <c r="BO149" s="109"/>
      <c r="BP149" s="109"/>
      <c r="BQ149" s="109"/>
      <c r="BR149" s="109"/>
      <c r="BS149" s="109"/>
      <c r="BT149" s="109"/>
      <c r="BU149" s="109"/>
      <c r="BV149" s="109"/>
      <c r="BW149" s="109"/>
      <c r="BX149" s="109"/>
      <c r="BY149" s="109"/>
      <c r="BZ149" s="109"/>
      <c r="CA149" s="109"/>
      <c r="CB149" s="109"/>
      <c r="CC149" s="109"/>
      <c r="CD149" s="109"/>
      <c r="CE149" s="109"/>
      <c r="CF149" s="109"/>
      <c r="CG149" s="109"/>
      <c r="CH149" s="109"/>
      <c r="CI149" s="109"/>
      <c r="CJ149" s="109"/>
      <c r="CK149" s="109"/>
      <c r="CL149" s="109"/>
      <c r="CM149" s="109"/>
      <c r="CN149" s="109"/>
      <c r="CO149" s="109"/>
      <c r="CP149" s="109"/>
      <c r="CQ149" s="109"/>
      <c r="CR149" s="109"/>
      <c r="CS149" s="109"/>
      <c r="CT149" s="109"/>
      <c r="CU149" s="109"/>
      <c r="CV149" s="109"/>
      <c r="CW149" s="109"/>
      <c r="CX149" s="109"/>
      <c r="CY149" s="109"/>
      <c r="CZ149" s="109"/>
      <c r="DA149" s="109"/>
      <c r="DB149" s="109"/>
      <c r="DC149" s="109"/>
      <c r="DD149" s="109"/>
      <c r="DE149" s="109"/>
      <c r="DF149" s="109"/>
      <c r="DG149" s="109"/>
      <c r="DH149" s="109"/>
      <c r="DI149" s="109"/>
      <c r="DJ149" s="109"/>
      <c r="DK149" s="109"/>
      <c r="DL149" s="109"/>
      <c r="DM149" s="109"/>
      <c r="DN149" s="109"/>
      <c r="DO149" s="109"/>
      <c r="DP149" s="109"/>
      <c r="DQ149" s="109"/>
      <c r="DR149" s="109"/>
      <c r="DS149" s="109"/>
      <c r="DT149" s="109"/>
      <c r="DU149" s="109"/>
      <c r="DV149" s="109"/>
      <c r="DW149" s="109"/>
      <c r="DX149" s="109"/>
      <c r="DY149" s="109"/>
      <c r="DZ149" s="109"/>
    </row>
    <row r="150" spans="1:130" s="5" customFormat="1" ht="13.5" customHeight="1">
      <c r="A150" s="113"/>
      <c r="B150" s="114"/>
      <c r="C150" s="115"/>
      <c r="D150" s="77" t="s">
        <v>172</v>
      </c>
      <c r="E150" s="115"/>
      <c r="F150" s="270"/>
      <c r="G150" s="145"/>
      <c r="H150" s="72"/>
      <c r="I150" s="80"/>
      <c r="J150" s="329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109"/>
      <c r="AS150" s="109"/>
      <c r="AT150" s="109"/>
      <c r="AU150" s="109"/>
      <c r="AV150" s="109"/>
      <c r="AW150" s="109"/>
      <c r="AX150" s="109"/>
      <c r="AY150" s="109"/>
      <c r="AZ150" s="109"/>
      <c r="BA150" s="109"/>
      <c r="BB150" s="109"/>
      <c r="BC150" s="109"/>
      <c r="BD150" s="109"/>
      <c r="BE150" s="109"/>
      <c r="BF150" s="109"/>
      <c r="BG150" s="109"/>
      <c r="BH150" s="109"/>
      <c r="BI150" s="109"/>
      <c r="BJ150" s="109"/>
      <c r="BK150" s="109"/>
      <c r="BL150" s="109"/>
      <c r="BM150" s="109"/>
      <c r="BN150" s="109"/>
      <c r="BO150" s="109"/>
      <c r="BP150" s="109"/>
      <c r="BQ150" s="109"/>
      <c r="BR150" s="109"/>
      <c r="BS150" s="109"/>
      <c r="BT150" s="109"/>
      <c r="BU150" s="109"/>
      <c r="BV150" s="109"/>
      <c r="BW150" s="109"/>
      <c r="BX150" s="109"/>
      <c r="BY150" s="109"/>
      <c r="BZ150" s="109"/>
      <c r="CA150" s="109"/>
      <c r="CB150" s="109"/>
      <c r="CC150" s="109"/>
      <c r="CD150" s="109"/>
      <c r="CE150" s="109"/>
      <c r="CF150" s="109"/>
      <c r="CG150" s="109"/>
      <c r="CH150" s="109"/>
      <c r="CI150" s="109"/>
      <c r="CJ150" s="109"/>
      <c r="CK150" s="109"/>
      <c r="CL150" s="109"/>
      <c r="CM150" s="109"/>
      <c r="CN150" s="109"/>
      <c r="CO150" s="109"/>
      <c r="CP150" s="109"/>
      <c r="CQ150" s="109"/>
      <c r="CR150" s="109"/>
      <c r="CS150" s="109"/>
      <c r="CT150" s="109"/>
      <c r="CU150" s="109"/>
      <c r="CV150" s="109"/>
      <c r="CW150" s="109"/>
      <c r="CX150" s="109"/>
      <c r="CY150" s="109"/>
      <c r="CZ150" s="109"/>
      <c r="DA150" s="109"/>
      <c r="DB150" s="109"/>
      <c r="DC150" s="109"/>
      <c r="DD150" s="109"/>
      <c r="DE150" s="109"/>
      <c r="DF150" s="109"/>
      <c r="DG150" s="109"/>
      <c r="DH150" s="109"/>
      <c r="DI150" s="109"/>
      <c r="DJ150" s="109"/>
      <c r="DK150" s="109"/>
      <c r="DL150" s="109"/>
      <c r="DM150" s="109"/>
      <c r="DN150" s="109"/>
      <c r="DO150" s="109"/>
      <c r="DP150" s="109"/>
      <c r="DQ150" s="109"/>
      <c r="DR150" s="109"/>
      <c r="DS150" s="109"/>
      <c r="DT150" s="109"/>
      <c r="DU150" s="109"/>
      <c r="DV150" s="109"/>
      <c r="DW150" s="109"/>
      <c r="DX150" s="109"/>
      <c r="DY150" s="109"/>
      <c r="DZ150" s="109"/>
    </row>
    <row r="151" spans="1:130" s="5" customFormat="1" ht="13.5" customHeight="1">
      <c r="A151" s="113"/>
      <c r="B151" s="115"/>
      <c r="C151" s="115"/>
      <c r="D151" s="77" t="s">
        <v>250</v>
      </c>
      <c r="E151" s="115"/>
      <c r="F151" s="78">
        <f>(14.06+10.09+19.36+14.05+13.99)+(20.58)</f>
        <v>92.13</v>
      </c>
      <c r="G151" s="145"/>
      <c r="H151" s="72"/>
      <c r="I151" s="111"/>
      <c r="J151" s="329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109"/>
      <c r="AS151" s="109"/>
      <c r="AT151" s="109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  <c r="BI151" s="109"/>
      <c r="BJ151" s="109"/>
      <c r="BK151" s="109"/>
      <c r="BL151" s="109"/>
      <c r="BM151" s="109"/>
      <c r="BN151" s="109"/>
      <c r="BO151" s="109"/>
      <c r="BP151" s="109"/>
      <c r="BQ151" s="109"/>
      <c r="BR151" s="109"/>
      <c r="BS151" s="109"/>
      <c r="BT151" s="109"/>
      <c r="BU151" s="109"/>
      <c r="BV151" s="109"/>
      <c r="BW151" s="109"/>
      <c r="BX151" s="109"/>
      <c r="BY151" s="109"/>
      <c r="BZ151" s="109"/>
      <c r="CA151" s="109"/>
      <c r="CB151" s="109"/>
      <c r="CC151" s="109"/>
      <c r="CD151" s="109"/>
      <c r="CE151" s="109"/>
      <c r="CF151" s="109"/>
      <c r="CG151" s="109"/>
      <c r="CH151" s="109"/>
      <c r="CI151" s="109"/>
      <c r="CJ151" s="109"/>
      <c r="CK151" s="109"/>
      <c r="CL151" s="109"/>
      <c r="CM151" s="109"/>
      <c r="CN151" s="109"/>
      <c r="CO151" s="109"/>
      <c r="CP151" s="109"/>
      <c r="CQ151" s="109"/>
      <c r="CR151" s="109"/>
      <c r="CS151" s="109"/>
      <c r="CT151" s="109"/>
      <c r="CU151" s="109"/>
      <c r="CV151" s="109"/>
      <c r="CW151" s="109"/>
      <c r="CX151" s="109"/>
      <c r="CY151" s="109"/>
      <c r="CZ151" s="109"/>
      <c r="DA151" s="109"/>
      <c r="DB151" s="109"/>
      <c r="DC151" s="109"/>
      <c r="DD151" s="109"/>
      <c r="DE151" s="109"/>
      <c r="DF151" s="109"/>
      <c r="DG151" s="109"/>
      <c r="DH151" s="109"/>
      <c r="DI151" s="109"/>
      <c r="DJ151" s="109"/>
      <c r="DK151" s="109"/>
      <c r="DL151" s="109"/>
      <c r="DM151" s="109"/>
      <c r="DN151" s="109"/>
      <c r="DO151" s="109"/>
      <c r="DP151" s="109"/>
      <c r="DQ151" s="109"/>
      <c r="DR151" s="109"/>
      <c r="DS151" s="109"/>
      <c r="DT151" s="109"/>
      <c r="DU151" s="109"/>
      <c r="DV151" s="109"/>
      <c r="DW151" s="109"/>
      <c r="DX151" s="109"/>
      <c r="DY151" s="109"/>
      <c r="DZ151" s="109"/>
    </row>
    <row r="152" spans="1:130" s="5" customFormat="1" ht="13.5" customHeight="1">
      <c r="A152" s="113"/>
      <c r="B152" s="115"/>
      <c r="C152" s="115"/>
      <c r="D152" s="77" t="s">
        <v>173</v>
      </c>
      <c r="E152" s="115"/>
      <c r="F152" s="78"/>
      <c r="G152" s="145"/>
      <c r="H152" s="72"/>
      <c r="I152" s="111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20"/>
      <c r="Z152" s="220"/>
      <c r="AA152" s="220"/>
      <c r="AB152" s="220"/>
      <c r="AC152" s="220"/>
      <c r="AD152" s="220"/>
      <c r="AE152" s="220"/>
      <c r="AF152" s="220"/>
      <c r="AG152" s="220"/>
      <c r="AH152" s="220"/>
      <c r="AI152" s="220"/>
      <c r="AJ152" s="220"/>
      <c r="AK152" s="220"/>
      <c r="AL152" s="220"/>
      <c r="AM152" s="220"/>
      <c r="AN152" s="220"/>
      <c r="AO152" s="220"/>
      <c r="AP152" s="220"/>
      <c r="AQ152" s="220"/>
      <c r="AR152" s="109"/>
      <c r="AS152" s="109"/>
      <c r="AT152" s="109"/>
      <c r="AU152" s="109"/>
      <c r="AV152" s="109"/>
      <c r="AW152" s="109"/>
      <c r="AX152" s="109"/>
      <c r="AY152" s="109"/>
      <c r="AZ152" s="109"/>
      <c r="BA152" s="109"/>
      <c r="BB152" s="109"/>
      <c r="BC152" s="109"/>
      <c r="BD152" s="109"/>
      <c r="BE152" s="109"/>
      <c r="BF152" s="109"/>
      <c r="BG152" s="109"/>
      <c r="BH152" s="109"/>
      <c r="BI152" s="109"/>
      <c r="BJ152" s="109"/>
      <c r="BK152" s="109"/>
      <c r="BL152" s="109"/>
      <c r="BM152" s="109"/>
      <c r="BN152" s="109"/>
      <c r="BO152" s="109"/>
      <c r="BP152" s="109"/>
      <c r="BQ152" s="109"/>
      <c r="BR152" s="109"/>
      <c r="BS152" s="109"/>
      <c r="BT152" s="109"/>
      <c r="BU152" s="109"/>
      <c r="BV152" s="109"/>
      <c r="BW152" s="109"/>
      <c r="BX152" s="109"/>
      <c r="BY152" s="109"/>
      <c r="BZ152" s="109"/>
      <c r="CA152" s="109"/>
      <c r="CB152" s="109"/>
      <c r="CC152" s="109"/>
      <c r="CD152" s="109"/>
      <c r="CE152" s="109"/>
      <c r="CF152" s="109"/>
      <c r="CG152" s="109"/>
      <c r="CH152" s="109"/>
      <c r="CI152" s="109"/>
      <c r="CJ152" s="109"/>
      <c r="CK152" s="109"/>
      <c r="CL152" s="109"/>
      <c r="CM152" s="109"/>
      <c r="CN152" s="109"/>
      <c r="CO152" s="109"/>
      <c r="CP152" s="109"/>
      <c r="CQ152" s="109"/>
      <c r="CR152" s="109"/>
      <c r="CS152" s="109"/>
      <c r="CT152" s="109"/>
      <c r="CU152" s="109"/>
      <c r="CV152" s="109"/>
      <c r="CW152" s="109"/>
      <c r="CX152" s="109"/>
      <c r="CY152" s="109"/>
      <c r="CZ152" s="109"/>
      <c r="DA152" s="109"/>
      <c r="DB152" s="109"/>
      <c r="DC152" s="109"/>
      <c r="DD152" s="109"/>
      <c r="DE152" s="109"/>
      <c r="DF152" s="109"/>
      <c r="DG152" s="109"/>
      <c r="DH152" s="109"/>
      <c r="DI152" s="109"/>
      <c r="DJ152" s="109"/>
      <c r="DK152" s="109"/>
      <c r="DL152" s="109"/>
      <c r="DM152" s="109"/>
      <c r="DN152" s="109"/>
      <c r="DO152" s="109"/>
      <c r="DP152" s="109"/>
      <c r="DQ152" s="109"/>
      <c r="DR152" s="109"/>
      <c r="DS152" s="109"/>
      <c r="DT152" s="109"/>
      <c r="DU152" s="109"/>
      <c r="DV152" s="109"/>
      <c r="DW152" s="109"/>
      <c r="DX152" s="109"/>
      <c r="DY152" s="109"/>
      <c r="DZ152" s="109"/>
    </row>
    <row r="153" spans="1:130" s="5" customFormat="1" ht="13.5" customHeight="1">
      <c r="A153" s="68">
        <v>32</v>
      </c>
      <c r="B153" s="69" t="s">
        <v>163</v>
      </c>
      <c r="C153" s="70" t="s">
        <v>174</v>
      </c>
      <c r="D153" s="70" t="s">
        <v>249</v>
      </c>
      <c r="E153" s="70" t="s">
        <v>31</v>
      </c>
      <c r="F153" s="100">
        <f>SUM(F169:F169)</f>
        <v>38.61</v>
      </c>
      <c r="G153" s="108">
        <f>SUM(H156:H166)/F153</f>
        <v>0</v>
      </c>
      <c r="H153" s="72">
        <f>F153*G153</f>
        <v>0</v>
      </c>
      <c r="I153" s="101" t="s">
        <v>42</v>
      </c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20"/>
      <c r="Z153" s="220"/>
      <c r="AA153" s="220"/>
      <c r="AB153" s="220"/>
      <c r="AC153" s="220"/>
      <c r="AD153" s="220"/>
      <c r="AE153" s="220"/>
      <c r="AF153" s="220"/>
      <c r="AG153" s="220"/>
      <c r="AH153" s="220"/>
      <c r="AI153" s="220"/>
      <c r="AJ153" s="220"/>
      <c r="AK153" s="220"/>
      <c r="AL153" s="220"/>
      <c r="AM153" s="220"/>
      <c r="AN153" s="220"/>
      <c r="AO153" s="220"/>
      <c r="AP153" s="220"/>
      <c r="AQ153" s="220"/>
      <c r="AR153" s="109"/>
      <c r="AS153" s="109"/>
      <c r="AT153" s="109"/>
      <c r="AU153" s="109"/>
      <c r="AV153" s="109"/>
      <c r="AW153" s="109"/>
      <c r="AX153" s="109"/>
      <c r="AY153" s="109"/>
      <c r="AZ153" s="109"/>
      <c r="BA153" s="109"/>
      <c r="BB153" s="109"/>
      <c r="BC153" s="109"/>
      <c r="BD153" s="109"/>
      <c r="BE153" s="109"/>
      <c r="BF153" s="109"/>
      <c r="BG153" s="109"/>
      <c r="BH153" s="109"/>
      <c r="BI153" s="109"/>
      <c r="BJ153" s="109"/>
      <c r="BK153" s="109"/>
      <c r="BL153" s="109"/>
      <c r="BM153" s="109"/>
      <c r="BN153" s="109"/>
      <c r="BO153" s="109"/>
      <c r="BP153" s="109"/>
      <c r="BQ153" s="109"/>
      <c r="BR153" s="109"/>
      <c r="BS153" s="109"/>
      <c r="BT153" s="109"/>
      <c r="BU153" s="109"/>
      <c r="BV153" s="109"/>
      <c r="BW153" s="109"/>
      <c r="BX153" s="109"/>
      <c r="BY153" s="109"/>
      <c r="BZ153" s="109"/>
      <c r="CA153" s="109"/>
      <c r="CB153" s="109"/>
      <c r="CC153" s="109"/>
      <c r="CD153" s="109"/>
      <c r="CE153" s="109"/>
      <c r="CF153" s="109"/>
      <c r="CG153" s="109"/>
      <c r="CH153" s="109"/>
      <c r="CI153" s="109"/>
      <c r="CJ153" s="109"/>
      <c r="CK153" s="109"/>
      <c r="CL153" s="109"/>
      <c r="CM153" s="109"/>
      <c r="CN153" s="109"/>
      <c r="CO153" s="109"/>
      <c r="CP153" s="109"/>
      <c r="CQ153" s="109"/>
      <c r="CR153" s="109"/>
      <c r="CS153" s="109"/>
      <c r="CT153" s="109"/>
      <c r="CU153" s="109"/>
      <c r="CV153" s="109"/>
      <c r="CW153" s="109"/>
      <c r="CX153" s="109"/>
      <c r="CY153" s="109"/>
      <c r="CZ153" s="109"/>
      <c r="DA153" s="109"/>
      <c r="DB153" s="109"/>
      <c r="DC153" s="109"/>
      <c r="DD153" s="109"/>
      <c r="DE153" s="109"/>
      <c r="DF153" s="109"/>
      <c r="DG153" s="109"/>
      <c r="DH153" s="109"/>
      <c r="DI153" s="109"/>
      <c r="DJ153" s="109"/>
      <c r="DK153" s="109"/>
      <c r="DL153" s="109"/>
      <c r="DM153" s="109"/>
      <c r="DN153" s="109"/>
      <c r="DO153" s="109"/>
      <c r="DP153" s="109"/>
      <c r="DQ153" s="109"/>
      <c r="DR153" s="109"/>
      <c r="DS153" s="109"/>
      <c r="DT153" s="109"/>
      <c r="DU153" s="109"/>
      <c r="DV153" s="109"/>
      <c r="DW153" s="109"/>
      <c r="DX153" s="109"/>
      <c r="DY153" s="109"/>
      <c r="DZ153" s="109"/>
    </row>
    <row r="154" spans="1:130" s="5" customFormat="1" ht="13.5" customHeight="1">
      <c r="A154" s="113"/>
      <c r="B154" s="115"/>
      <c r="C154" s="115"/>
      <c r="D154" s="77" t="s">
        <v>166</v>
      </c>
      <c r="E154" s="115"/>
      <c r="F154" s="78"/>
      <c r="G154" s="145"/>
      <c r="H154" s="72"/>
      <c r="I154" s="111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20"/>
      <c r="Z154" s="220"/>
      <c r="AA154" s="220"/>
      <c r="AB154" s="220"/>
      <c r="AC154" s="220"/>
      <c r="AD154" s="220"/>
      <c r="AE154" s="220"/>
      <c r="AF154" s="220"/>
      <c r="AG154" s="220"/>
      <c r="AH154" s="220"/>
      <c r="AI154" s="220"/>
      <c r="AJ154" s="220"/>
      <c r="AK154" s="220"/>
      <c r="AL154" s="220"/>
      <c r="AM154" s="220"/>
      <c r="AN154" s="220"/>
      <c r="AO154" s="220"/>
      <c r="AP154" s="220"/>
      <c r="AQ154" s="220"/>
      <c r="AR154" s="109"/>
      <c r="AS154" s="109"/>
      <c r="AT154" s="109"/>
      <c r="AU154" s="109"/>
      <c r="AV154" s="109"/>
      <c r="AW154" s="109"/>
      <c r="AX154" s="109"/>
      <c r="AY154" s="109"/>
      <c r="AZ154" s="109"/>
      <c r="BA154" s="109"/>
      <c r="BB154" s="109"/>
      <c r="BC154" s="109"/>
      <c r="BD154" s="109"/>
      <c r="BE154" s="109"/>
      <c r="BF154" s="109"/>
      <c r="BG154" s="109"/>
      <c r="BH154" s="109"/>
      <c r="BI154" s="109"/>
      <c r="BJ154" s="109"/>
      <c r="BK154" s="109"/>
      <c r="BL154" s="109"/>
      <c r="BM154" s="109"/>
      <c r="BN154" s="109"/>
      <c r="BO154" s="109"/>
      <c r="BP154" s="109"/>
      <c r="BQ154" s="109"/>
      <c r="BR154" s="109"/>
      <c r="BS154" s="109"/>
      <c r="BT154" s="109"/>
      <c r="BU154" s="109"/>
      <c r="BV154" s="109"/>
      <c r="BW154" s="109"/>
      <c r="BX154" s="109"/>
      <c r="BY154" s="109"/>
      <c r="BZ154" s="109"/>
      <c r="CA154" s="109"/>
      <c r="CB154" s="109"/>
      <c r="CC154" s="109"/>
      <c r="CD154" s="109"/>
      <c r="CE154" s="109"/>
      <c r="CF154" s="109"/>
      <c r="CG154" s="109"/>
      <c r="CH154" s="109"/>
      <c r="CI154" s="109"/>
      <c r="CJ154" s="109"/>
      <c r="CK154" s="109"/>
      <c r="CL154" s="109"/>
      <c r="CM154" s="109"/>
      <c r="CN154" s="109"/>
      <c r="CO154" s="109"/>
      <c r="CP154" s="109"/>
      <c r="CQ154" s="109"/>
      <c r="CR154" s="109"/>
      <c r="CS154" s="109"/>
      <c r="CT154" s="109"/>
      <c r="CU154" s="109"/>
      <c r="CV154" s="109"/>
      <c r="CW154" s="109"/>
      <c r="CX154" s="109"/>
      <c r="CY154" s="109"/>
      <c r="CZ154" s="109"/>
      <c r="DA154" s="109"/>
      <c r="DB154" s="109"/>
      <c r="DC154" s="109"/>
      <c r="DD154" s="109"/>
      <c r="DE154" s="109"/>
      <c r="DF154" s="109"/>
      <c r="DG154" s="109"/>
      <c r="DH154" s="109"/>
      <c r="DI154" s="109"/>
      <c r="DJ154" s="109"/>
      <c r="DK154" s="109"/>
      <c r="DL154" s="109"/>
      <c r="DM154" s="109"/>
      <c r="DN154" s="109"/>
      <c r="DO154" s="109"/>
      <c r="DP154" s="109"/>
      <c r="DQ154" s="109"/>
      <c r="DR154" s="109"/>
      <c r="DS154" s="109"/>
      <c r="DT154" s="109"/>
      <c r="DU154" s="109"/>
      <c r="DV154" s="109"/>
      <c r="DW154" s="109"/>
      <c r="DX154" s="109"/>
      <c r="DY154" s="109"/>
      <c r="DZ154" s="109"/>
    </row>
    <row r="155" spans="1:130" s="5" customFormat="1" ht="13.5" customHeight="1">
      <c r="A155" s="272"/>
      <c r="B155" s="115"/>
      <c r="C155" s="115"/>
      <c r="D155" s="112" t="s">
        <v>330</v>
      </c>
      <c r="E155" s="112"/>
      <c r="F155" s="78"/>
      <c r="G155" s="78"/>
      <c r="H155" s="78"/>
      <c r="I155" s="111"/>
      <c r="J155" s="220"/>
      <c r="K155" s="220"/>
      <c r="L155" s="220"/>
      <c r="M155" s="220"/>
      <c r="N155" s="220"/>
      <c r="O155" s="220"/>
      <c r="P155" s="315"/>
      <c r="Q155" s="220"/>
      <c r="R155" s="220"/>
      <c r="S155" s="220"/>
      <c r="T155" s="220"/>
      <c r="U155" s="220"/>
      <c r="V155" s="220"/>
      <c r="W155" s="220"/>
      <c r="X155" s="220"/>
      <c r="Y155" s="220"/>
      <c r="Z155" s="220"/>
      <c r="AA155" s="220"/>
      <c r="AB155" s="220"/>
      <c r="AC155" s="220"/>
      <c r="AD155" s="220"/>
      <c r="AE155" s="220"/>
      <c r="AF155" s="220"/>
      <c r="AG155" s="220"/>
      <c r="AH155" s="220"/>
      <c r="AI155" s="220"/>
      <c r="AJ155" s="220"/>
      <c r="AK155" s="220"/>
      <c r="AL155" s="220"/>
      <c r="AM155" s="220"/>
      <c r="AN155" s="220"/>
      <c r="AO155" s="220"/>
      <c r="AP155" s="220"/>
      <c r="AQ155" s="220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  <c r="BI155" s="109"/>
      <c r="BJ155" s="109"/>
      <c r="BK155" s="109"/>
      <c r="BL155" s="109"/>
      <c r="BM155" s="109"/>
      <c r="BN155" s="109"/>
      <c r="BO155" s="109"/>
      <c r="BP155" s="109"/>
      <c r="BQ155" s="109"/>
      <c r="BR155" s="109"/>
      <c r="BS155" s="109"/>
      <c r="BT155" s="109"/>
      <c r="BU155" s="109"/>
      <c r="BV155" s="109"/>
      <c r="BW155" s="109"/>
      <c r="BX155" s="109"/>
      <c r="BY155" s="109"/>
      <c r="BZ155" s="109"/>
      <c r="CA155" s="109"/>
      <c r="CB155" s="109"/>
      <c r="CC155" s="109"/>
      <c r="CD155" s="109"/>
      <c r="CE155" s="109"/>
      <c r="CF155" s="109"/>
      <c r="CG155" s="109"/>
      <c r="CH155" s="109"/>
      <c r="CI155" s="109"/>
      <c r="CJ155" s="109"/>
      <c r="CK155" s="109"/>
      <c r="CL155" s="109"/>
      <c r="CM155" s="109"/>
      <c r="CN155" s="109"/>
      <c r="CO155" s="109"/>
      <c r="CP155" s="109"/>
      <c r="CQ155" s="109"/>
      <c r="CR155" s="109"/>
      <c r="CS155" s="109"/>
      <c r="CT155" s="109"/>
      <c r="CU155" s="109"/>
      <c r="CV155" s="109"/>
      <c r="CW155" s="109"/>
      <c r="CX155" s="109"/>
      <c r="CY155" s="109"/>
      <c r="CZ155" s="109"/>
      <c r="DA155" s="109"/>
      <c r="DB155" s="109"/>
      <c r="DC155" s="109"/>
      <c r="DD155" s="109"/>
      <c r="DE155" s="109"/>
      <c r="DF155" s="109"/>
      <c r="DG155" s="109"/>
      <c r="DH155" s="109"/>
      <c r="DI155" s="109"/>
      <c r="DJ155" s="109"/>
      <c r="DK155" s="109"/>
      <c r="DL155" s="109"/>
      <c r="DM155" s="109"/>
      <c r="DN155" s="109"/>
      <c r="DO155" s="109"/>
      <c r="DP155" s="109"/>
      <c r="DQ155" s="109"/>
      <c r="DR155" s="109"/>
      <c r="DS155" s="109"/>
      <c r="DT155" s="109"/>
      <c r="DU155" s="109"/>
      <c r="DV155" s="109"/>
      <c r="DW155" s="109"/>
      <c r="DX155" s="109"/>
      <c r="DY155" s="109"/>
      <c r="DZ155" s="109"/>
    </row>
    <row r="156" spans="1:130" s="5" customFormat="1" ht="13.5" customHeight="1">
      <c r="A156" s="272" t="s">
        <v>315</v>
      </c>
      <c r="B156" s="115"/>
      <c r="C156" s="115"/>
      <c r="D156" s="112" t="s">
        <v>167</v>
      </c>
      <c r="E156" s="112" t="s">
        <v>31</v>
      </c>
      <c r="F156" s="78">
        <v>38.61</v>
      </c>
      <c r="G156" s="273"/>
      <c r="H156" s="338">
        <f>F156*G156</f>
        <v>0</v>
      </c>
      <c r="I156" s="111"/>
      <c r="J156" s="225"/>
      <c r="K156" s="215"/>
      <c r="L156" s="305"/>
      <c r="M156" s="306"/>
      <c r="N156" s="307"/>
      <c r="O156" s="316"/>
      <c r="P156" s="215"/>
      <c r="Q156" s="215"/>
      <c r="R156" s="299"/>
      <c r="S156" s="220"/>
      <c r="T156" s="317"/>
      <c r="U156" s="220"/>
      <c r="V156" s="220"/>
      <c r="W156" s="220"/>
      <c r="X156" s="220"/>
      <c r="Y156" s="220"/>
      <c r="Z156" s="220"/>
      <c r="AA156" s="220"/>
      <c r="AB156" s="220"/>
      <c r="AC156" s="220"/>
      <c r="AD156" s="220"/>
      <c r="AE156" s="220"/>
      <c r="AF156" s="220"/>
      <c r="AG156" s="220"/>
      <c r="AH156" s="220"/>
      <c r="AI156" s="220"/>
      <c r="AJ156" s="220"/>
      <c r="AK156" s="220"/>
      <c r="AL156" s="220"/>
      <c r="AM156" s="220"/>
      <c r="AN156" s="220"/>
      <c r="AO156" s="220"/>
      <c r="AP156" s="220"/>
      <c r="AQ156" s="220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09"/>
      <c r="BB156" s="109"/>
      <c r="BC156" s="109"/>
      <c r="BD156" s="109"/>
      <c r="BE156" s="109"/>
      <c r="BF156" s="109"/>
      <c r="BG156" s="109"/>
      <c r="BH156" s="109"/>
      <c r="BI156" s="109"/>
      <c r="BJ156" s="109"/>
      <c r="BK156" s="109"/>
      <c r="BL156" s="109"/>
      <c r="BM156" s="109"/>
      <c r="BN156" s="109"/>
      <c r="BO156" s="109"/>
      <c r="BP156" s="109"/>
      <c r="BQ156" s="109"/>
      <c r="BR156" s="109"/>
      <c r="BS156" s="109"/>
      <c r="BT156" s="109"/>
      <c r="BU156" s="109"/>
      <c r="BV156" s="109"/>
      <c r="BW156" s="109"/>
      <c r="BX156" s="109"/>
      <c r="BY156" s="109"/>
      <c r="BZ156" s="109"/>
      <c r="CA156" s="109"/>
      <c r="CB156" s="109"/>
      <c r="CC156" s="109"/>
      <c r="CD156" s="109"/>
      <c r="CE156" s="109"/>
      <c r="CF156" s="109"/>
      <c r="CG156" s="109"/>
      <c r="CH156" s="109"/>
      <c r="CI156" s="109"/>
      <c r="CJ156" s="109"/>
      <c r="CK156" s="109"/>
      <c r="CL156" s="109"/>
      <c r="CM156" s="109"/>
      <c r="CN156" s="109"/>
      <c r="CO156" s="109"/>
      <c r="CP156" s="109"/>
      <c r="CQ156" s="109"/>
      <c r="CR156" s="109"/>
      <c r="CS156" s="109"/>
      <c r="CT156" s="109"/>
      <c r="CU156" s="109"/>
      <c r="CV156" s="109"/>
      <c r="CW156" s="109"/>
      <c r="CX156" s="109"/>
      <c r="CY156" s="109"/>
      <c r="CZ156" s="109"/>
      <c r="DA156" s="109"/>
      <c r="DB156" s="109"/>
      <c r="DC156" s="109"/>
      <c r="DD156" s="109"/>
      <c r="DE156" s="109"/>
      <c r="DF156" s="109"/>
      <c r="DG156" s="109"/>
      <c r="DH156" s="109"/>
      <c r="DI156" s="109"/>
      <c r="DJ156" s="109"/>
      <c r="DK156" s="109"/>
      <c r="DL156" s="109"/>
      <c r="DM156" s="109"/>
      <c r="DN156" s="109"/>
      <c r="DO156" s="109"/>
      <c r="DP156" s="109"/>
      <c r="DQ156" s="109"/>
      <c r="DR156" s="109"/>
      <c r="DS156" s="109"/>
      <c r="DT156" s="109"/>
      <c r="DU156" s="109"/>
      <c r="DV156" s="109"/>
      <c r="DW156" s="109"/>
      <c r="DX156" s="109"/>
      <c r="DY156" s="109"/>
      <c r="DZ156" s="109"/>
    </row>
    <row r="157" spans="1:130" s="5" customFormat="1" ht="13.5" customHeight="1">
      <c r="A157" s="272" t="s">
        <v>316</v>
      </c>
      <c r="B157" s="115"/>
      <c r="C157" s="115"/>
      <c r="D157" s="112" t="s">
        <v>168</v>
      </c>
      <c r="E157" s="112" t="s">
        <v>31</v>
      </c>
      <c r="F157" s="78">
        <v>46.35</v>
      </c>
      <c r="G157" s="273"/>
      <c r="H157" s="338">
        <f>F157*G157</f>
        <v>0</v>
      </c>
      <c r="I157" s="111"/>
      <c r="J157" s="369"/>
      <c r="K157" s="318"/>
      <c r="L157" s="319"/>
      <c r="M157" s="320"/>
      <c r="N157" s="321"/>
      <c r="O157" s="322"/>
      <c r="P157" s="318"/>
      <c r="Q157" s="318"/>
      <c r="R157" s="323"/>
      <c r="S157" s="324"/>
      <c r="T157" s="325"/>
      <c r="U157" s="220"/>
      <c r="V157" s="220"/>
      <c r="W157" s="220"/>
      <c r="X157" s="220"/>
      <c r="Y157" s="220"/>
      <c r="Z157" s="220"/>
      <c r="AA157" s="220"/>
      <c r="AB157" s="220"/>
      <c r="AC157" s="220"/>
      <c r="AD157" s="220"/>
      <c r="AE157" s="220"/>
      <c r="AF157" s="220"/>
      <c r="AG157" s="220"/>
      <c r="AH157" s="220"/>
      <c r="AI157" s="220"/>
      <c r="AJ157" s="220"/>
      <c r="AK157" s="220"/>
      <c r="AL157" s="220"/>
      <c r="AM157" s="220"/>
      <c r="AN157" s="220"/>
      <c r="AO157" s="220"/>
      <c r="AP157" s="220"/>
      <c r="AQ157" s="220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09"/>
      <c r="BB157" s="109"/>
      <c r="BC157" s="109"/>
      <c r="BD157" s="109"/>
      <c r="BE157" s="109"/>
      <c r="BF157" s="109"/>
      <c r="BG157" s="109"/>
      <c r="BH157" s="109"/>
      <c r="BI157" s="109"/>
      <c r="BJ157" s="109"/>
      <c r="BK157" s="109"/>
      <c r="BL157" s="109"/>
      <c r="BM157" s="109"/>
      <c r="BN157" s="109"/>
      <c r="BO157" s="109"/>
      <c r="BP157" s="109"/>
      <c r="BQ157" s="109"/>
      <c r="BR157" s="109"/>
      <c r="BS157" s="109"/>
      <c r="BT157" s="109"/>
      <c r="BU157" s="109"/>
      <c r="BV157" s="109"/>
      <c r="BW157" s="109"/>
      <c r="BX157" s="109"/>
      <c r="BY157" s="109"/>
      <c r="BZ157" s="109"/>
      <c r="CA157" s="109"/>
      <c r="CB157" s="109"/>
      <c r="CC157" s="109"/>
      <c r="CD157" s="109"/>
      <c r="CE157" s="109"/>
      <c r="CF157" s="109"/>
      <c r="CG157" s="109"/>
      <c r="CH157" s="109"/>
      <c r="CI157" s="109"/>
      <c r="CJ157" s="109"/>
      <c r="CK157" s="109"/>
      <c r="CL157" s="109"/>
      <c r="CM157" s="109"/>
      <c r="CN157" s="109"/>
      <c r="CO157" s="109"/>
      <c r="CP157" s="109"/>
      <c r="CQ157" s="109"/>
      <c r="CR157" s="109"/>
      <c r="CS157" s="109"/>
      <c r="CT157" s="109"/>
      <c r="CU157" s="109"/>
      <c r="CV157" s="109"/>
      <c r="CW157" s="109"/>
      <c r="CX157" s="109"/>
      <c r="CY157" s="109"/>
      <c r="CZ157" s="109"/>
      <c r="DA157" s="109"/>
      <c r="DB157" s="109"/>
      <c r="DC157" s="109"/>
      <c r="DD157" s="109"/>
      <c r="DE157" s="109"/>
      <c r="DF157" s="109"/>
      <c r="DG157" s="109"/>
      <c r="DH157" s="109"/>
      <c r="DI157" s="109"/>
      <c r="DJ157" s="109"/>
      <c r="DK157" s="109"/>
      <c r="DL157" s="109"/>
      <c r="DM157" s="109"/>
      <c r="DN157" s="109"/>
      <c r="DO157" s="109"/>
      <c r="DP157" s="109"/>
      <c r="DQ157" s="109"/>
      <c r="DR157" s="109"/>
      <c r="DS157" s="109"/>
      <c r="DT157" s="109"/>
      <c r="DU157" s="109"/>
      <c r="DV157" s="109"/>
      <c r="DW157" s="109"/>
      <c r="DX157" s="109"/>
      <c r="DY157" s="109"/>
      <c r="DZ157" s="109"/>
    </row>
    <row r="158" spans="1:130" s="5" customFormat="1" ht="27" customHeight="1">
      <c r="A158" s="272" t="s">
        <v>317</v>
      </c>
      <c r="B158" s="115"/>
      <c r="C158" s="115"/>
      <c r="D158" s="112" t="s">
        <v>257</v>
      </c>
      <c r="E158" s="112" t="s">
        <v>31</v>
      </c>
      <c r="F158" s="78">
        <v>42.5</v>
      </c>
      <c r="G158" s="273"/>
      <c r="H158" s="338">
        <f>F158*G158</f>
        <v>0</v>
      </c>
      <c r="I158" s="144"/>
      <c r="J158" s="369"/>
      <c r="K158" s="215"/>
      <c r="L158" s="305"/>
      <c r="M158" s="306"/>
      <c r="N158" s="307"/>
      <c r="O158" s="308"/>
      <c r="P158" s="215"/>
      <c r="Q158" s="215"/>
      <c r="R158" s="299"/>
      <c r="S158" s="220"/>
      <c r="T158" s="317"/>
      <c r="U158" s="220"/>
      <c r="V158" s="220"/>
      <c r="W158" s="220"/>
      <c r="X158" s="220"/>
      <c r="Y158" s="220"/>
      <c r="Z158" s="220"/>
      <c r="AA158" s="220"/>
      <c r="AB158" s="220"/>
      <c r="AC158" s="220"/>
      <c r="AD158" s="220"/>
      <c r="AE158" s="220"/>
      <c r="AF158" s="220"/>
      <c r="AG158" s="220"/>
      <c r="AH158" s="220"/>
      <c r="AI158" s="220"/>
      <c r="AJ158" s="220"/>
      <c r="AK158" s="220"/>
      <c r="AL158" s="220"/>
      <c r="AM158" s="220"/>
      <c r="AN158" s="220"/>
      <c r="AO158" s="220"/>
      <c r="AP158" s="220"/>
      <c r="AQ158" s="220"/>
      <c r="AR158" s="109"/>
      <c r="AS158" s="109"/>
      <c r="AT158" s="109"/>
      <c r="AU158" s="109"/>
      <c r="AV158" s="109"/>
      <c r="AW158" s="109"/>
      <c r="AX158" s="109"/>
      <c r="AY158" s="109"/>
      <c r="AZ158" s="109"/>
      <c r="BA158" s="109"/>
      <c r="BB158" s="109"/>
      <c r="BC158" s="109"/>
      <c r="BD158" s="109"/>
      <c r="BE158" s="109"/>
      <c r="BF158" s="109"/>
      <c r="BG158" s="109"/>
      <c r="BH158" s="109"/>
      <c r="BI158" s="109"/>
      <c r="BJ158" s="109"/>
      <c r="BK158" s="109"/>
      <c r="BL158" s="109"/>
      <c r="BM158" s="109"/>
      <c r="BN158" s="109"/>
      <c r="BO158" s="109"/>
      <c r="BP158" s="109"/>
      <c r="BQ158" s="109"/>
      <c r="BR158" s="109"/>
      <c r="BS158" s="109"/>
      <c r="BT158" s="109"/>
      <c r="BU158" s="109"/>
      <c r="BV158" s="109"/>
      <c r="BW158" s="109"/>
      <c r="BX158" s="109"/>
      <c r="BY158" s="109"/>
      <c r="BZ158" s="109"/>
      <c r="CA158" s="109"/>
      <c r="CB158" s="109"/>
      <c r="CC158" s="109"/>
      <c r="CD158" s="109"/>
      <c r="CE158" s="109"/>
      <c r="CF158" s="109"/>
      <c r="CG158" s="109"/>
      <c r="CH158" s="109"/>
      <c r="CI158" s="109"/>
      <c r="CJ158" s="109"/>
      <c r="CK158" s="109"/>
      <c r="CL158" s="109"/>
      <c r="CM158" s="109"/>
      <c r="CN158" s="109"/>
      <c r="CO158" s="109"/>
      <c r="CP158" s="109"/>
      <c r="CQ158" s="109"/>
      <c r="CR158" s="109"/>
      <c r="CS158" s="109"/>
      <c r="CT158" s="109"/>
      <c r="CU158" s="109"/>
      <c r="CV158" s="109"/>
      <c r="CW158" s="109"/>
      <c r="CX158" s="109"/>
      <c r="CY158" s="109"/>
      <c r="CZ158" s="109"/>
      <c r="DA158" s="109"/>
      <c r="DB158" s="109"/>
      <c r="DC158" s="109"/>
      <c r="DD158" s="109"/>
      <c r="DE158" s="109"/>
      <c r="DF158" s="109"/>
      <c r="DG158" s="109"/>
      <c r="DH158" s="109"/>
      <c r="DI158" s="109"/>
      <c r="DJ158" s="109"/>
      <c r="DK158" s="109"/>
      <c r="DL158" s="109"/>
      <c r="DM158" s="109"/>
      <c r="DN158" s="109"/>
      <c r="DO158" s="109"/>
      <c r="DP158" s="109"/>
      <c r="DQ158" s="109"/>
      <c r="DR158" s="109"/>
      <c r="DS158" s="109"/>
      <c r="DT158" s="109"/>
      <c r="DU158" s="109"/>
      <c r="DV158" s="109"/>
      <c r="DW158" s="109"/>
      <c r="DX158" s="109"/>
      <c r="DY158" s="109"/>
      <c r="DZ158" s="109"/>
    </row>
    <row r="159" spans="1:130" s="5" customFormat="1" ht="13.5" customHeight="1">
      <c r="A159" s="272"/>
      <c r="B159" s="115"/>
      <c r="C159" s="115"/>
      <c r="D159" s="112" t="s">
        <v>331</v>
      </c>
      <c r="E159" s="112"/>
      <c r="F159" s="78"/>
      <c r="G159" s="274"/>
      <c r="H159" s="338"/>
      <c r="I159" s="111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20"/>
      <c r="Z159" s="220"/>
      <c r="AA159" s="220"/>
      <c r="AB159" s="220"/>
      <c r="AC159" s="220"/>
      <c r="AD159" s="220"/>
      <c r="AE159" s="220"/>
      <c r="AF159" s="220"/>
      <c r="AG159" s="220"/>
      <c r="AH159" s="220"/>
      <c r="AI159" s="220"/>
      <c r="AJ159" s="220"/>
      <c r="AK159" s="220"/>
      <c r="AL159" s="220"/>
      <c r="AM159" s="220"/>
      <c r="AN159" s="220"/>
      <c r="AO159" s="220"/>
      <c r="AP159" s="220"/>
      <c r="AQ159" s="220"/>
      <c r="AR159" s="109"/>
      <c r="AS159" s="109"/>
      <c r="AT159" s="109"/>
      <c r="AU159" s="109"/>
      <c r="AV159" s="109"/>
      <c r="AW159" s="109"/>
      <c r="AX159" s="109"/>
      <c r="AY159" s="109"/>
      <c r="AZ159" s="109"/>
      <c r="BA159" s="109"/>
      <c r="BB159" s="109"/>
      <c r="BC159" s="109"/>
      <c r="BD159" s="109"/>
      <c r="BE159" s="109"/>
      <c r="BF159" s="109"/>
      <c r="BG159" s="109"/>
      <c r="BH159" s="109"/>
      <c r="BI159" s="109"/>
      <c r="BJ159" s="109"/>
      <c r="BK159" s="109"/>
      <c r="BL159" s="109"/>
      <c r="BM159" s="109"/>
      <c r="BN159" s="109"/>
      <c r="BO159" s="109"/>
      <c r="BP159" s="109"/>
      <c r="BQ159" s="109"/>
      <c r="BR159" s="109"/>
      <c r="BS159" s="109"/>
      <c r="BT159" s="109"/>
      <c r="BU159" s="109"/>
      <c r="BV159" s="109"/>
      <c r="BW159" s="109"/>
      <c r="BX159" s="109"/>
      <c r="BY159" s="109"/>
      <c r="BZ159" s="109"/>
      <c r="CA159" s="109"/>
      <c r="CB159" s="109"/>
      <c r="CC159" s="109"/>
      <c r="CD159" s="109"/>
      <c r="CE159" s="109"/>
      <c r="CF159" s="109"/>
      <c r="CG159" s="109"/>
      <c r="CH159" s="109"/>
      <c r="CI159" s="109"/>
      <c r="CJ159" s="109"/>
      <c r="CK159" s="109"/>
      <c r="CL159" s="109"/>
      <c r="CM159" s="109"/>
      <c r="CN159" s="109"/>
      <c r="CO159" s="109"/>
      <c r="CP159" s="109"/>
      <c r="CQ159" s="109"/>
      <c r="CR159" s="109"/>
      <c r="CS159" s="109"/>
      <c r="CT159" s="109"/>
      <c r="CU159" s="109"/>
      <c r="CV159" s="109"/>
      <c r="CW159" s="109"/>
      <c r="CX159" s="109"/>
      <c r="CY159" s="109"/>
      <c r="CZ159" s="109"/>
      <c r="DA159" s="109"/>
      <c r="DB159" s="109"/>
      <c r="DC159" s="109"/>
      <c r="DD159" s="109"/>
      <c r="DE159" s="109"/>
      <c r="DF159" s="109"/>
      <c r="DG159" s="109"/>
      <c r="DH159" s="109"/>
      <c r="DI159" s="109"/>
      <c r="DJ159" s="109"/>
      <c r="DK159" s="109"/>
      <c r="DL159" s="109"/>
      <c r="DM159" s="109"/>
      <c r="DN159" s="109"/>
      <c r="DO159" s="109"/>
      <c r="DP159" s="109"/>
      <c r="DQ159" s="109"/>
      <c r="DR159" s="109"/>
      <c r="DS159" s="109"/>
      <c r="DT159" s="109"/>
      <c r="DU159" s="109"/>
      <c r="DV159" s="109"/>
      <c r="DW159" s="109"/>
      <c r="DX159" s="109"/>
      <c r="DY159" s="109"/>
      <c r="DZ159" s="109"/>
    </row>
    <row r="160" spans="1:130" s="5" customFormat="1" ht="13.5" customHeight="1">
      <c r="A160" s="272" t="s">
        <v>339</v>
      </c>
      <c r="B160" s="115"/>
      <c r="C160" s="115"/>
      <c r="D160" s="112" t="s">
        <v>169</v>
      </c>
      <c r="E160" s="112" t="s">
        <v>31</v>
      </c>
      <c r="F160" s="78">
        <v>38.61</v>
      </c>
      <c r="G160" s="273"/>
      <c r="H160" s="338">
        <f>F160*G160</f>
        <v>0</v>
      </c>
      <c r="I160" s="144"/>
      <c r="J160" s="225"/>
      <c r="K160" s="215"/>
      <c r="L160" s="305"/>
      <c r="M160" s="306"/>
      <c r="N160" s="307"/>
      <c r="O160" s="308"/>
      <c r="P160" s="215"/>
      <c r="Q160" s="215"/>
      <c r="R160" s="299"/>
      <c r="S160" s="220"/>
      <c r="T160" s="317"/>
      <c r="U160" s="220"/>
      <c r="V160" s="220"/>
      <c r="W160" s="220"/>
      <c r="X160" s="220"/>
      <c r="Y160" s="220"/>
      <c r="Z160" s="220"/>
      <c r="AA160" s="220"/>
      <c r="AB160" s="220"/>
      <c r="AC160" s="220"/>
      <c r="AD160" s="220"/>
      <c r="AE160" s="220"/>
      <c r="AF160" s="220"/>
      <c r="AG160" s="220"/>
      <c r="AH160" s="220"/>
      <c r="AI160" s="220"/>
      <c r="AJ160" s="220"/>
      <c r="AK160" s="220"/>
      <c r="AL160" s="220"/>
      <c r="AM160" s="220"/>
      <c r="AN160" s="220"/>
      <c r="AO160" s="220"/>
      <c r="AP160" s="220"/>
      <c r="AQ160" s="220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09"/>
      <c r="BB160" s="109"/>
      <c r="BC160" s="109"/>
      <c r="BD160" s="109"/>
      <c r="BE160" s="109"/>
      <c r="BF160" s="109"/>
      <c r="BG160" s="109"/>
      <c r="BH160" s="109"/>
      <c r="BI160" s="109"/>
      <c r="BJ160" s="109"/>
      <c r="BK160" s="109"/>
      <c r="BL160" s="109"/>
      <c r="BM160" s="109"/>
      <c r="BN160" s="109"/>
      <c r="BO160" s="109"/>
      <c r="BP160" s="109"/>
      <c r="BQ160" s="109"/>
      <c r="BR160" s="109"/>
      <c r="BS160" s="109"/>
      <c r="BT160" s="109"/>
      <c r="BU160" s="109"/>
      <c r="BV160" s="109"/>
      <c r="BW160" s="109"/>
      <c r="BX160" s="109"/>
      <c r="BY160" s="109"/>
      <c r="BZ160" s="109"/>
      <c r="CA160" s="109"/>
      <c r="CB160" s="109"/>
      <c r="CC160" s="109"/>
      <c r="CD160" s="109"/>
      <c r="CE160" s="109"/>
      <c r="CF160" s="109"/>
      <c r="CG160" s="109"/>
      <c r="CH160" s="109"/>
      <c r="CI160" s="109"/>
      <c r="CJ160" s="109"/>
      <c r="CK160" s="109"/>
      <c r="CL160" s="109"/>
      <c r="CM160" s="109"/>
      <c r="CN160" s="109"/>
      <c r="CO160" s="109"/>
      <c r="CP160" s="109"/>
      <c r="CQ160" s="109"/>
      <c r="CR160" s="109"/>
      <c r="CS160" s="109"/>
      <c r="CT160" s="109"/>
      <c r="CU160" s="109"/>
      <c r="CV160" s="109"/>
      <c r="CW160" s="109"/>
      <c r="CX160" s="109"/>
      <c r="CY160" s="109"/>
      <c r="CZ160" s="109"/>
      <c r="DA160" s="109"/>
      <c r="DB160" s="109"/>
      <c r="DC160" s="109"/>
      <c r="DD160" s="109"/>
      <c r="DE160" s="109"/>
      <c r="DF160" s="109"/>
      <c r="DG160" s="109"/>
      <c r="DH160" s="109"/>
      <c r="DI160" s="109"/>
      <c r="DJ160" s="109"/>
      <c r="DK160" s="109"/>
      <c r="DL160" s="109"/>
      <c r="DM160" s="109"/>
      <c r="DN160" s="109"/>
      <c r="DO160" s="109"/>
      <c r="DP160" s="109"/>
      <c r="DQ160" s="109"/>
      <c r="DR160" s="109"/>
      <c r="DS160" s="109"/>
      <c r="DT160" s="109"/>
      <c r="DU160" s="109"/>
      <c r="DV160" s="109"/>
      <c r="DW160" s="109"/>
      <c r="DX160" s="109"/>
      <c r="DY160" s="109"/>
      <c r="DZ160" s="109"/>
    </row>
    <row r="161" spans="1:130" s="5" customFormat="1" ht="13.5" customHeight="1">
      <c r="A161" s="272" t="s">
        <v>340</v>
      </c>
      <c r="B161" s="115"/>
      <c r="C161" s="115"/>
      <c r="D161" s="112" t="s">
        <v>170</v>
      </c>
      <c r="E161" s="112" t="s">
        <v>31</v>
      </c>
      <c r="F161" s="78">
        <v>46.35</v>
      </c>
      <c r="G161" s="273"/>
      <c r="H161" s="338">
        <f>F161*G161</f>
        <v>0</v>
      </c>
      <c r="I161" s="111"/>
      <c r="J161" s="370"/>
      <c r="K161" s="326"/>
      <c r="L161" s="370"/>
      <c r="M161" s="326"/>
      <c r="N161" s="326"/>
      <c r="O161" s="326"/>
      <c r="P161" s="326"/>
      <c r="Q161" s="326"/>
      <c r="R161" s="326"/>
      <c r="S161" s="371"/>
      <c r="T161" s="325"/>
      <c r="U161" s="220"/>
      <c r="V161" s="220"/>
      <c r="W161" s="220"/>
      <c r="X161" s="220"/>
      <c r="Y161" s="220"/>
      <c r="Z161" s="220"/>
      <c r="AA161" s="220"/>
      <c r="AB161" s="220"/>
      <c r="AC161" s="220"/>
      <c r="AD161" s="220"/>
      <c r="AE161" s="220"/>
      <c r="AF161" s="220"/>
      <c r="AG161" s="220"/>
      <c r="AH161" s="220"/>
      <c r="AI161" s="220"/>
      <c r="AJ161" s="220"/>
      <c r="AK161" s="220"/>
      <c r="AL161" s="220"/>
      <c r="AM161" s="220"/>
      <c r="AN161" s="220"/>
      <c r="AO161" s="220"/>
      <c r="AP161" s="220"/>
      <c r="AQ161" s="220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09"/>
      <c r="BB161" s="109"/>
      <c r="BC161" s="109"/>
      <c r="BD161" s="109"/>
      <c r="BE161" s="109"/>
      <c r="BF161" s="109"/>
      <c r="BG161" s="109"/>
      <c r="BH161" s="109"/>
      <c r="BI161" s="109"/>
      <c r="BJ161" s="109"/>
      <c r="BK161" s="109"/>
      <c r="BL161" s="109"/>
      <c r="BM161" s="109"/>
      <c r="BN161" s="109"/>
      <c r="BO161" s="109"/>
      <c r="BP161" s="109"/>
      <c r="BQ161" s="109"/>
      <c r="BR161" s="109"/>
      <c r="BS161" s="109"/>
      <c r="BT161" s="109"/>
      <c r="BU161" s="109"/>
      <c r="BV161" s="109"/>
      <c r="BW161" s="109"/>
      <c r="BX161" s="109"/>
      <c r="BY161" s="109"/>
      <c r="BZ161" s="109"/>
      <c r="CA161" s="109"/>
      <c r="CB161" s="109"/>
      <c r="CC161" s="109"/>
      <c r="CD161" s="109"/>
      <c r="CE161" s="109"/>
      <c r="CF161" s="109"/>
      <c r="CG161" s="109"/>
      <c r="CH161" s="109"/>
      <c r="CI161" s="109"/>
      <c r="CJ161" s="109"/>
      <c r="CK161" s="109"/>
      <c r="CL161" s="109"/>
      <c r="CM161" s="109"/>
      <c r="CN161" s="109"/>
      <c r="CO161" s="109"/>
      <c r="CP161" s="109"/>
      <c r="CQ161" s="109"/>
      <c r="CR161" s="109"/>
      <c r="CS161" s="109"/>
      <c r="CT161" s="109"/>
      <c r="CU161" s="109"/>
      <c r="CV161" s="109"/>
      <c r="CW161" s="109"/>
      <c r="CX161" s="109"/>
      <c r="CY161" s="109"/>
      <c r="CZ161" s="109"/>
      <c r="DA161" s="109"/>
      <c r="DB161" s="109"/>
      <c r="DC161" s="109"/>
      <c r="DD161" s="109"/>
      <c r="DE161" s="109"/>
      <c r="DF161" s="109"/>
      <c r="DG161" s="109"/>
      <c r="DH161" s="109"/>
      <c r="DI161" s="109"/>
      <c r="DJ161" s="109"/>
      <c r="DK161" s="109"/>
      <c r="DL161" s="109"/>
      <c r="DM161" s="109"/>
      <c r="DN161" s="109"/>
      <c r="DO161" s="109"/>
      <c r="DP161" s="109"/>
      <c r="DQ161" s="109"/>
      <c r="DR161" s="109"/>
      <c r="DS161" s="109"/>
      <c r="DT161" s="109"/>
      <c r="DU161" s="109"/>
      <c r="DV161" s="109"/>
      <c r="DW161" s="109"/>
      <c r="DX161" s="109"/>
      <c r="DY161" s="109"/>
      <c r="DZ161" s="109"/>
    </row>
    <row r="162" spans="1:130" s="5" customFormat="1" ht="27" customHeight="1">
      <c r="A162" s="272"/>
      <c r="B162" s="115"/>
      <c r="C162" s="115"/>
      <c r="D162" s="112" t="s">
        <v>332</v>
      </c>
      <c r="E162" s="112"/>
      <c r="F162" s="78"/>
      <c r="G162" s="274"/>
      <c r="H162" s="338"/>
      <c r="I162" s="111"/>
      <c r="J162" s="313"/>
      <c r="K162" s="220"/>
      <c r="L162" s="220"/>
      <c r="M162" s="220"/>
      <c r="N162" s="220"/>
      <c r="O162" s="220"/>
      <c r="P162" s="315"/>
      <c r="Q162" s="220"/>
      <c r="R162" s="220"/>
      <c r="S162" s="220"/>
      <c r="T162" s="220"/>
      <c r="U162" s="220"/>
      <c r="V162" s="220"/>
      <c r="W162" s="220"/>
      <c r="X162" s="220"/>
      <c r="Y162" s="220"/>
      <c r="Z162" s="220"/>
      <c r="AA162" s="220"/>
      <c r="AB162" s="220"/>
      <c r="AC162" s="220"/>
      <c r="AD162" s="220"/>
      <c r="AE162" s="220"/>
      <c r="AF162" s="220"/>
      <c r="AG162" s="220"/>
      <c r="AH162" s="220"/>
      <c r="AI162" s="220"/>
      <c r="AJ162" s="220"/>
      <c r="AK162" s="220"/>
      <c r="AL162" s="220"/>
      <c r="AM162" s="220"/>
      <c r="AN162" s="220"/>
      <c r="AO162" s="220"/>
      <c r="AP162" s="220"/>
      <c r="AQ162" s="220"/>
      <c r="AR162" s="109"/>
      <c r="AS162" s="109"/>
      <c r="AT162" s="109"/>
      <c r="AU162" s="109"/>
      <c r="AV162" s="109"/>
      <c r="AW162" s="109"/>
      <c r="AX162" s="109"/>
      <c r="AY162" s="109"/>
      <c r="AZ162" s="109"/>
      <c r="BA162" s="109"/>
      <c r="BB162" s="109"/>
      <c r="BC162" s="109"/>
      <c r="BD162" s="109"/>
      <c r="BE162" s="109"/>
      <c r="BF162" s="109"/>
      <c r="BG162" s="109"/>
      <c r="BH162" s="109"/>
      <c r="BI162" s="109"/>
      <c r="BJ162" s="109"/>
      <c r="BK162" s="109"/>
      <c r="BL162" s="109"/>
      <c r="BM162" s="109"/>
      <c r="BN162" s="109"/>
      <c r="BO162" s="109"/>
      <c r="BP162" s="109"/>
      <c r="BQ162" s="109"/>
      <c r="BR162" s="109"/>
      <c r="BS162" s="109"/>
      <c r="BT162" s="109"/>
      <c r="BU162" s="109"/>
      <c r="BV162" s="109"/>
      <c r="BW162" s="109"/>
      <c r="BX162" s="109"/>
      <c r="BY162" s="109"/>
      <c r="BZ162" s="109"/>
      <c r="CA162" s="109"/>
      <c r="CB162" s="109"/>
      <c r="CC162" s="109"/>
      <c r="CD162" s="109"/>
      <c r="CE162" s="109"/>
      <c r="CF162" s="109"/>
      <c r="CG162" s="109"/>
      <c r="CH162" s="109"/>
      <c r="CI162" s="109"/>
      <c r="CJ162" s="109"/>
      <c r="CK162" s="109"/>
      <c r="CL162" s="109"/>
      <c r="CM162" s="109"/>
      <c r="CN162" s="109"/>
      <c r="CO162" s="109"/>
      <c r="CP162" s="109"/>
      <c r="CQ162" s="109"/>
      <c r="CR162" s="109"/>
      <c r="CS162" s="109"/>
      <c r="CT162" s="109"/>
      <c r="CU162" s="109"/>
      <c r="CV162" s="109"/>
      <c r="CW162" s="109"/>
      <c r="CX162" s="109"/>
      <c r="CY162" s="109"/>
      <c r="CZ162" s="109"/>
      <c r="DA162" s="109"/>
      <c r="DB162" s="109"/>
      <c r="DC162" s="109"/>
      <c r="DD162" s="109"/>
      <c r="DE162" s="109"/>
      <c r="DF162" s="109"/>
      <c r="DG162" s="109"/>
      <c r="DH162" s="109"/>
      <c r="DI162" s="109"/>
      <c r="DJ162" s="109"/>
      <c r="DK162" s="109"/>
      <c r="DL162" s="109"/>
      <c r="DM162" s="109"/>
      <c r="DN162" s="109"/>
      <c r="DO162" s="109"/>
      <c r="DP162" s="109"/>
      <c r="DQ162" s="109"/>
      <c r="DR162" s="109"/>
      <c r="DS162" s="109"/>
      <c r="DT162" s="109"/>
      <c r="DU162" s="109"/>
      <c r="DV162" s="109"/>
      <c r="DW162" s="109"/>
      <c r="DX162" s="109"/>
      <c r="DY162" s="109"/>
      <c r="DZ162" s="109"/>
    </row>
    <row r="163" spans="1:130" s="5" customFormat="1" ht="13.5" customHeight="1">
      <c r="A163" s="272" t="s">
        <v>341</v>
      </c>
      <c r="B163" s="115"/>
      <c r="C163" s="115"/>
      <c r="D163" s="112" t="s">
        <v>169</v>
      </c>
      <c r="E163" s="112" t="s">
        <v>31</v>
      </c>
      <c r="F163" s="78">
        <v>38.61</v>
      </c>
      <c r="G163" s="273"/>
      <c r="H163" s="338">
        <f>F163*G163</f>
        <v>0</v>
      </c>
      <c r="I163" s="144"/>
      <c r="J163" s="225"/>
      <c r="K163" s="215"/>
      <c r="L163" s="305"/>
      <c r="M163" s="306"/>
      <c r="N163" s="307"/>
      <c r="O163" s="308"/>
      <c r="P163" s="215"/>
      <c r="Q163" s="215"/>
      <c r="R163" s="299"/>
      <c r="S163" s="220"/>
      <c r="T163" s="317"/>
      <c r="U163" s="220"/>
      <c r="V163" s="220"/>
      <c r="W163" s="220"/>
      <c r="X163" s="220"/>
      <c r="Y163" s="220"/>
      <c r="Z163" s="220"/>
      <c r="AA163" s="220"/>
      <c r="AB163" s="220"/>
      <c r="AC163" s="220"/>
      <c r="AD163" s="220"/>
      <c r="AE163" s="220"/>
      <c r="AF163" s="220"/>
      <c r="AG163" s="220"/>
      <c r="AH163" s="220"/>
      <c r="AI163" s="220"/>
      <c r="AJ163" s="220"/>
      <c r="AK163" s="220"/>
      <c r="AL163" s="220"/>
      <c r="AM163" s="220"/>
      <c r="AN163" s="220"/>
      <c r="AO163" s="220"/>
      <c r="AP163" s="220"/>
      <c r="AQ163" s="220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  <c r="BI163" s="109"/>
      <c r="BJ163" s="109"/>
      <c r="BK163" s="109"/>
      <c r="BL163" s="109"/>
      <c r="BM163" s="109"/>
      <c r="BN163" s="109"/>
      <c r="BO163" s="109"/>
      <c r="BP163" s="109"/>
      <c r="BQ163" s="109"/>
      <c r="BR163" s="109"/>
      <c r="BS163" s="109"/>
      <c r="BT163" s="109"/>
      <c r="BU163" s="109"/>
      <c r="BV163" s="109"/>
      <c r="BW163" s="109"/>
      <c r="BX163" s="109"/>
      <c r="BY163" s="109"/>
      <c r="BZ163" s="109"/>
      <c r="CA163" s="109"/>
      <c r="CB163" s="109"/>
      <c r="CC163" s="109"/>
      <c r="CD163" s="109"/>
      <c r="CE163" s="109"/>
      <c r="CF163" s="109"/>
      <c r="CG163" s="109"/>
      <c r="CH163" s="109"/>
      <c r="CI163" s="109"/>
      <c r="CJ163" s="109"/>
      <c r="CK163" s="109"/>
      <c r="CL163" s="109"/>
      <c r="CM163" s="109"/>
      <c r="CN163" s="109"/>
      <c r="CO163" s="109"/>
      <c r="CP163" s="109"/>
      <c r="CQ163" s="109"/>
      <c r="CR163" s="109"/>
      <c r="CS163" s="109"/>
      <c r="CT163" s="109"/>
      <c r="CU163" s="109"/>
      <c r="CV163" s="109"/>
      <c r="CW163" s="109"/>
      <c r="CX163" s="109"/>
      <c r="CY163" s="109"/>
      <c r="CZ163" s="109"/>
      <c r="DA163" s="109"/>
      <c r="DB163" s="109"/>
      <c r="DC163" s="109"/>
      <c r="DD163" s="109"/>
      <c r="DE163" s="109"/>
      <c r="DF163" s="109"/>
      <c r="DG163" s="109"/>
      <c r="DH163" s="109"/>
      <c r="DI163" s="109"/>
      <c r="DJ163" s="109"/>
      <c r="DK163" s="109"/>
      <c r="DL163" s="109"/>
      <c r="DM163" s="109"/>
      <c r="DN163" s="109"/>
      <c r="DO163" s="109"/>
      <c r="DP163" s="109"/>
      <c r="DQ163" s="109"/>
      <c r="DR163" s="109"/>
      <c r="DS163" s="109"/>
      <c r="DT163" s="109"/>
      <c r="DU163" s="109"/>
      <c r="DV163" s="109"/>
      <c r="DW163" s="109"/>
      <c r="DX163" s="109"/>
      <c r="DY163" s="109"/>
      <c r="DZ163" s="109"/>
    </row>
    <row r="164" spans="1:130" s="5" customFormat="1" ht="13.5" customHeight="1">
      <c r="A164" s="272" t="s">
        <v>342</v>
      </c>
      <c r="B164" s="115"/>
      <c r="C164" s="115"/>
      <c r="D164" s="77" t="s">
        <v>170</v>
      </c>
      <c r="E164" s="112" t="s">
        <v>31</v>
      </c>
      <c r="F164" s="78">
        <v>46.35</v>
      </c>
      <c r="G164" s="273"/>
      <c r="H164" s="338">
        <f>F164*G164</f>
        <v>0</v>
      </c>
      <c r="I164" s="111"/>
      <c r="J164" s="370"/>
      <c r="K164" s="326"/>
      <c r="L164" s="370"/>
      <c r="M164" s="326"/>
      <c r="N164" s="326"/>
      <c r="O164" s="326"/>
      <c r="P164" s="326"/>
      <c r="Q164" s="326"/>
      <c r="R164" s="326"/>
      <c r="S164" s="371"/>
      <c r="T164" s="325"/>
      <c r="U164" s="220"/>
      <c r="V164" s="220"/>
      <c r="W164" s="220"/>
      <c r="X164" s="220"/>
      <c r="Y164" s="220"/>
      <c r="Z164" s="220"/>
      <c r="AA164" s="220"/>
      <c r="AB164" s="220"/>
      <c r="AC164" s="220"/>
      <c r="AD164" s="220"/>
      <c r="AE164" s="220"/>
      <c r="AF164" s="220"/>
      <c r="AG164" s="220"/>
      <c r="AH164" s="220"/>
      <c r="AI164" s="220"/>
      <c r="AJ164" s="220"/>
      <c r="AK164" s="220"/>
      <c r="AL164" s="220"/>
      <c r="AM164" s="220"/>
      <c r="AN164" s="220"/>
      <c r="AO164" s="220"/>
      <c r="AP164" s="220"/>
      <c r="AQ164" s="220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  <c r="BI164" s="109"/>
      <c r="BJ164" s="109"/>
      <c r="BK164" s="109"/>
      <c r="BL164" s="109"/>
      <c r="BM164" s="109"/>
      <c r="BN164" s="109"/>
      <c r="BO164" s="109"/>
      <c r="BP164" s="109"/>
      <c r="BQ164" s="109"/>
      <c r="BR164" s="109"/>
      <c r="BS164" s="109"/>
      <c r="BT164" s="109"/>
      <c r="BU164" s="109"/>
      <c r="BV164" s="109"/>
      <c r="BW164" s="109"/>
      <c r="BX164" s="109"/>
      <c r="BY164" s="109"/>
      <c r="BZ164" s="109"/>
      <c r="CA164" s="109"/>
      <c r="CB164" s="109"/>
      <c r="CC164" s="109"/>
      <c r="CD164" s="109"/>
      <c r="CE164" s="109"/>
      <c r="CF164" s="109"/>
      <c r="CG164" s="109"/>
      <c r="CH164" s="109"/>
      <c r="CI164" s="109"/>
      <c r="CJ164" s="109"/>
      <c r="CK164" s="109"/>
      <c r="CL164" s="109"/>
      <c r="CM164" s="109"/>
      <c r="CN164" s="109"/>
      <c r="CO164" s="109"/>
      <c r="CP164" s="109"/>
      <c r="CQ164" s="109"/>
      <c r="CR164" s="109"/>
      <c r="CS164" s="109"/>
      <c r="CT164" s="109"/>
      <c r="CU164" s="109"/>
      <c r="CV164" s="109"/>
      <c r="CW164" s="109"/>
      <c r="CX164" s="109"/>
      <c r="CY164" s="109"/>
      <c r="CZ164" s="109"/>
      <c r="DA164" s="109"/>
      <c r="DB164" s="109"/>
      <c r="DC164" s="109"/>
      <c r="DD164" s="109"/>
      <c r="DE164" s="109"/>
      <c r="DF164" s="109"/>
      <c r="DG164" s="109"/>
      <c r="DH164" s="109"/>
      <c r="DI164" s="109"/>
      <c r="DJ164" s="109"/>
      <c r="DK164" s="109"/>
      <c r="DL164" s="109"/>
      <c r="DM164" s="109"/>
      <c r="DN164" s="109"/>
      <c r="DO164" s="109"/>
      <c r="DP164" s="109"/>
      <c r="DQ164" s="109"/>
      <c r="DR164" s="109"/>
      <c r="DS164" s="109"/>
      <c r="DT164" s="109"/>
      <c r="DU164" s="109"/>
      <c r="DV164" s="109"/>
      <c r="DW164" s="109"/>
      <c r="DX164" s="109"/>
      <c r="DY164" s="109"/>
      <c r="DZ164" s="109"/>
    </row>
    <row r="165" spans="1:130" s="5" customFormat="1" ht="13.5" customHeight="1">
      <c r="A165" s="272" t="s">
        <v>343</v>
      </c>
      <c r="B165" s="115"/>
      <c r="C165" s="115"/>
      <c r="D165" s="112" t="s">
        <v>255</v>
      </c>
      <c r="E165" s="112" t="s">
        <v>31</v>
      </c>
      <c r="F165" s="78">
        <v>53.1</v>
      </c>
      <c r="G165" s="273"/>
      <c r="H165" s="338">
        <f>F165*G165</f>
        <v>0</v>
      </c>
      <c r="I165" s="144"/>
      <c r="J165" s="225"/>
      <c r="K165" s="215"/>
      <c r="L165" s="220"/>
      <c r="M165" s="220"/>
      <c r="N165" s="220"/>
      <c r="O165" s="220"/>
      <c r="P165" s="315"/>
      <c r="Q165" s="220"/>
      <c r="R165" s="220"/>
      <c r="S165" s="220"/>
      <c r="T165" s="317"/>
      <c r="U165" s="220"/>
      <c r="V165" s="220"/>
      <c r="W165" s="220"/>
      <c r="X165" s="220"/>
      <c r="Y165" s="220"/>
      <c r="Z165" s="220"/>
      <c r="AA165" s="220"/>
      <c r="AB165" s="220"/>
      <c r="AC165" s="220"/>
      <c r="AD165" s="220"/>
      <c r="AE165" s="220"/>
      <c r="AF165" s="220"/>
      <c r="AG165" s="220"/>
      <c r="AH165" s="220"/>
      <c r="AI165" s="220"/>
      <c r="AJ165" s="220"/>
      <c r="AK165" s="220"/>
      <c r="AL165" s="220"/>
      <c r="AM165" s="220"/>
      <c r="AN165" s="220"/>
      <c r="AO165" s="220"/>
      <c r="AP165" s="220"/>
      <c r="AQ165" s="220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  <c r="BI165" s="109"/>
      <c r="BJ165" s="109"/>
      <c r="BK165" s="109"/>
      <c r="BL165" s="109"/>
      <c r="BM165" s="109"/>
      <c r="BN165" s="109"/>
      <c r="BO165" s="109"/>
      <c r="BP165" s="109"/>
      <c r="BQ165" s="109"/>
      <c r="BR165" s="109"/>
      <c r="BS165" s="109"/>
      <c r="BT165" s="109"/>
      <c r="BU165" s="109"/>
      <c r="BV165" s="109"/>
      <c r="BW165" s="109"/>
      <c r="BX165" s="109"/>
      <c r="BY165" s="109"/>
      <c r="BZ165" s="109"/>
      <c r="CA165" s="109"/>
      <c r="CB165" s="109"/>
      <c r="CC165" s="109"/>
      <c r="CD165" s="109"/>
      <c r="CE165" s="109"/>
      <c r="CF165" s="109"/>
      <c r="CG165" s="109"/>
      <c r="CH165" s="109"/>
      <c r="CI165" s="109"/>
      <c r="CJ165" s="109"/>
      <c r="CK165" s="109"/>
      <c r="CL165" s="109"/>
      <c r="CM165" s="109"/>
      <c r="CN165" s="109"/>
      <c r="CO165" s="109"/>
      <c r="CP165" s="109"/>
      <c r="CQ165" s="109"/>
      <c r="CR165" s="109"/>
      <c r="CS165" s="109"/>
      <c r="CT165" s="109"/>
      <c r="CU165" s="109"/>
      <c r="CV165" s="109"/>
      <c r="CW165" s="109"/>
      <c r="CX165" s="109"/>
      <c r="CY165" s="109"/>
      <c r="CZ165" s="109"/>
      <c r="DA165" s="109"/>
      <c r="DB165" s="109"/>
      <c r="DC165" s="109"/>
      <c r="DD165" s="109"/>
      <c r="DE165" s="109"/>
      <c r="DF165" s="109"/>
      <c r="DG165" s="109"/>
      <c r="DH165" s="109"/>
      <c r="DI165" s="109"/>
      <c r="DJ165" s="109"/>
      <c r="DK165" s="109"/>
      <c r="DL165" s="109"/>
      <c r="DM165" s="109"/>
      <c r="DN165" s="109"/>
      <c r="DO165" s="109"/>
      <c r="DP165" s="109"/>
      <c r="DQ165" s="109"/>
      <c r="DR165" s="109"/>
      <c r="DS165" s="109"/>
      <c r="DT165" s="109"/>
      <c r="DU165" s="109"/>
      <c r="DV165" s="109"/>
      <c r="DW165" s="109"/>
      <c r="DX165" s="109"/>
      <c r="DY165" s="109"/>
      <c r="DZ165" s="109"/>
    </row>
    <row r="166" spans="1:130" s="5" customFormat="1" ht="13.5" customHeight="1">
      <c r="A166" s="272" t="s">
        <v>344</v>
      </c>
      <c r="B166" s="115"/>
      <c r="C166" s="115"/>
      <c r="D166" s="112" t="s">
        <v>256</v>
      </c>
      <c r="E166" s="112" t="s">
        <v>31</v>
      </c>
      <c r="F166" s="78">
        <v>42.5</v>
      </c>
      <c r="G166" s="273"/>
      <c r="H166" s="338">
        <f>F166*G166</f>
        <v>0</v>
      </c>
      <c r="I166" s="144"/>
      <c r="J166" s="225"/>
      <c r="K166" s="215"/>
      <c r="L166" s="220"/>
      <c r="M166" s="220"/>
      <c r="N166" s="220"/>
      <c r="O166" s="220"/>
      <c r="P166" s="315"/>
      <c r="Q166" s="220"/>
      <c r="R166" s="220"/>
      <c r="S166" s="220"/>
      <c r="T166" s="317"/>
      <c r="U166" s="220"/>
      <c r="V166" s="220"/>
      <c r="W166" s="220"/>
      <c r="X166" s="220"/>
      <c r="Y166" s="220"/>
      <c r="Z166" s="220"/>
      <c r="AA166" s="220"/>
      <c r="AB166" s="220"/>
      <c r="AC166" s="220"/>
      <c r="AD166" s="220"/>
      <c r="AE166" s="220"/>
      <c r="AF166" s="220"/>
      <c r="AG166" s="220"/>
      <c r="AH166" s="220"/>
      <c r="AI166" s="220"/>
      <c r="AJ166" s="220"/>
      <c r="AK166" s="220"/>
      <c r="AL166" s="220"/>
      <c r="AM166" s="220"/>
      <c r="AN166" s="220"/>
      <c r="AO166" s="220"/>
      <c r="AP166" s="220"/>
      <c r="AQ166" s="220"/>
      <c r="AR166" s="109"/>
      <c r="AS166" s="109"/>
      <c r="AT166" s="109"/>
      <c r="AU166" s="109"/>
      <c r="AV166" s="109"/>
      <c r="AW166" s="109"/>
      <c r="AX166" s="109"/>
      <c r="AY166" s="109"/>
      <c r="AZ166" s="109"/>
      <c r="BA166" s="109"/>
      <c r="BB166" s="109"/>
      <c r="BC166" s="109"/>
      <c r="BD166" s="109"/>
      <c r="BE166" s="109"/>
      <c r="BF166" s="109"/>
      <c r="BG166" s="109"/>
      <c r="BH166" s="109"/>
      <c r="BI166" s="109"/>
      <c r="BJ166" s="109"/>
      <c r="BK166" s="109"/>
      <c r="BL166" s="109"/>
      <c r="BM166" s="109"/>
      <c r="BN166" s="109"/>
      <c r="BO166" s="109"/>
      <c r="BP166" s="109"/>
      <c r="BQ166" s="109"/>
      <c r="BR166" s="109"/>
      <c r="BS166" s="109"/>
      <c r="BT166" s="109"/>
      <c r="BU166" s="109"/>
      <c r="BV166" s="109"/>
      <c r="BW166" s="109"/>
      <c r="BX166" s="109"/>
      <c r="BY166" s="109"/>
      <c r="BZ166" s="109"/>
      <c r="CA166" s="109"/>
      <c r="CB166" s="109"/>
      <c r="CC166" s="109"/>
      <c r="CD166" s="109"/>
      <c r="CE166" s="109"/>
      <c r="CF166" s="109"/>
      <c r="CG166" s="109"/>
      <c r="CH166" s="109"/>
      <c r="CI166" s="109"/>
      <c r="CJ166" s="109"/>
      <c r="CK166" s="109"/>
      <c r="CL166" s="109"/>
      <c r="CM166" s="109"/>
      <c r="CN166" s="109"/>
      <c r="CO166" s="109"/>
      <c r="CP166" s="109"/>
      <c r="CQ166" s="109"/>
      <c r="CR166" s="109"/>
      <c r="CS166" s="109"/>
      <c r="CT166" s="109"/>
      <c r="CU166" s="109"/>
      <c r="CV166" s="109"/>
      <c r="CW166" s="109"/>
      <c r="CX166" s="109"/>
      <c r="CY166" s="109"/>
      <c r="CZ166" s="109"/>
      <c r="DA166" s="109"/>
      <c r="DB166" s="109"/>
      <c r="DC166" s="109"/>
      <c r="DD166" s="109"/>
      <c r="DE166" s="109"/>
      <c r="DF166" s="109"/>
      <c r="DG166" s="109"/>
      <c r="DH166" s="109"/>
      <c r="DI166" s="109"/>
      <c r="DJ166" s="109"/>
      <c r="DK166" s="109"/>
      <c r="DL166" s="109"/>
      <c r="DM166" s="109"/>
      <c r="DN166" s="109"/>
      <c r="DO166" s="109"/>
      <c r="DP166" s="109"/>
      <c r="DQ166" s="109"/>
      <c r="DR166" s="109"/>
      <c r="DS166" s="109"/>
      <c r="DT166" s="109"/>
      <c r="DU166" s="109"/>
      <c r="DV166" s="109"/>
      <c r="DW166" s="109"/>
      <c r="DX166" s="109"/>
      <c r="DY166" s="109"/>
      <c r="DZ166" s="109"/>
    </row>
    <row r="167" spans="1:130" s="5" customFormat="1" ht="27" customHeight="1">
      <c r="A167" s="141"/>
      <c r="B167" s="275"/>
      <c r="C167" s="77"/>
      <c r="D167" s="112" t="s">
        <v>171</v>
      </c>
      <c r="E167" s="112"/>
      <c r="F167" s="78"/>
      <c r="G167" s="143"/>
      <c r="H167" s="143"/>
      <c r="I167" s="276"/>
      <c r="J167" s="327"/>
      <c r="K167" s="220"/>
      <c r="L167" s="220"/>
      <c r="M167" s="327"/>
      <c r="N167" s="327"/>
      <c r="O167" s="327"/>
      <c r="P167" s="327"/>
      <c r="Q167" s="220"/>
      <c r="R167" s="328"/>
      <c r="S167" s="220"/>
      <c r="T167" s="220"/>
      <c r="U167" s="220"/>
      <c r="V167" s="220"/>
      <c r="W167" s="220"/>
      <c r="X167" s="220"/>
      <c r="Y167" s="220"/>
      <c r="Z167" s="220"/>
      <c r="AA167" s="220"/>
      <c r="AB167" s="220"/>
      <c r="AC167" s="220"/>
      <c r="AD167" s="220"/>
      <c r="AE167" s="220"/>
      <c r="AF167" s="220"/>
      <c r="AG167" s="220"/>
      <c r="AH167" s="220"/>
      <c r="AI167" s="220"/>
      <c r="AJ167" s="220"/>
      <c r="AK167" s="220"/>
      <c r="AL167" s="220"/>
      <c r="AM167" s="220"/>
      <c r="AN167" s="220"/>
      <c r="AO167" s="220"/>
      <c r="AP167" s="220"/>
      <c r="AQ167" s="220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  <c r="BI167" s="109"/>
      <c r="BJ167" s="109"/>
      <c r="BK167" s="109"/>
      <c r="BL167" s="109"/>
      <c r="BM167" s="109"/>
      <c r="BN167" s="109"/>
      <c r="BO167" s="109"/>
      <c r="BP167" s="109"/>
      <c r="BQ167" s="109"/>
      <c r="BR167" s="109"/>
      <c r="BS167" s="109"/>
      <c r="BT167" s="109"/>
      <c r="BU167" s="109"/>
      <c r="BV167" s="109"/>
      <c r="BW167" s="109"/>
      <c r="BX167" s="109"/>
      <c r="BY167" s="109"/>
      <c r="BZ167" s="109"/>
      <c r="CA167" s="109"/>
      <c r="CB167" s="109"/>
      <c r="CC167" s="109"/>
      <c r="CD167" s="109"/>
      <c r="CE167" s="109"/>
      <c r="CF167" s="109"/>
      <c r="CG167" s="109"/>
      <c r="CH167" s="109"/>
      <c r="CI167" s="109"/>
      <c r="CJ167" s="109"/>
      <c r="CK167" s="109"/>
      <c r="CL167" s="109"/>
      <c r="CM167" s="109"/>
      <c r="CN167" s="109"/>
      <c r="CO167" s="109"/>
      <c r="CP167" s="109"/>
      <c r="CQ167" s="109"/>
      <c r="CR167" s="109"/>
      <c r="CS167" s="109"/>
      <c r="CT167" s="109"/>
      <c r="CU167" s="109"/>
      <c r="CV167" s="109"/>
      <c r="CW167" s="109"/>
      <c r="CX167" s="109"/>
      <c r="CY167" s="109"/>
      <c r="CZ167" s="109"/>
      <c r="DA167" s="109"/>
      <c r="DB167" s="109"/>
      <c r="DC167" s="109"/>
      <c r="DD167" s="109"/>
      <c r="DE167" s="109"/>
      <c r="DF167" s="109"/>
      <c r="DG167" s="109"/>
      <c r="DH167" s="109"/>
      <c r="DI167" s="109"/>
      <c r="DJ167" s="109"/>
      <c r="DK167" s="109"/>
      <c r="DL167" s="109"/>
      <c r="DM167" s="109"/>
      <c r="DN167" s="109"/>
      <c r="DO167" s="109"/>
      <c r="DP167" s="109"/>
      <c r="DQ167" s="109"/>
      <c r="DR167" s="109"/>
      <c r="DS167" s="109"/>
      <c r="DT167" s="109"/>
      <c r="DU167" s="109"/>
      <c r="DV167" s="109"/>
      <c r="DW167" s="109"/>
      <c r="DX167" s="109"/>
      <c r="DY167" s="109"/>
      <c r="DZ167" s="109"/>
    </row>
    <row r="168" spans="1:130" s="5" customFormat="1" ht="13.5" customHeight="1">
      <c r="A168" s="113"/>
      <c r="B168" s="114"/>
      <c r="C168" s="115"/>
      <c r="D168" s="77" t="s">
        <v>172</v>
      </c>
      <c r="E168" s="115"/>
      <c r="F168" s="270"/>
      <c r="G168" s="145"/>
      <c r="H168" s="72"/>
      <c r="I168" s="80"/>
      <c r="J168" s="329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20"/>
      <c r="Y168" s="220"/>
      <c r="Z168" s="220"/>
      <c r="AA168" s="220"/>
      <c r="AB168" s="220"/>
      <c r="AC168" s="220"/>
      <c r="AD168" s="220"/>
      <c r="AE168" s="220"/>
      <c r="AF168" s="220"/>
      <c r="AG168" s="220"/>
      <c r="AH168" s="220"/>
      <c r="AI168" s="220"/>
      <c r="AJ168" s="220"/>
      <c r="AK168" s="220"/>
      <c r="AL168" s="220"/>
      <c r="AM168" s="220"/>
      <c r="AN168" s="220"/>
      <c r="AO168" s="220"/>
      <c r="AP168" s="220"/>
      <c r="AQ168" s="220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09"/>
      <c r="BB168" s="109"/>
      <c r="BC168" s="109"/>
      <c r="BD168" s="109"/>
      <c r="BE168" s="109"/>
      <c r="BF168" s="109"/>
      <c r="BG168" s="109"/>
      <c r="BH168" s="109"/>
      <c r="BI168" s="109"/>
      <c r="BJ168" s="109"/>
      <c r="BK168" s="109"/>
      <c r="BL168" s="109"/>
      <c r="BM168" s="109"/>
      <c r="BN168" s="109"/>
      <c r="BO168" s="109"/>
      <c r="BP168" s="109"/>
      <c r="BQ168" s="109"/>
      <c r="BR168" s="109"/>
      <c r="BS168" s="109"/>
      <c r="BT168" s="109"/>
      <c r="BU168" s="109"/>
      <c r="BV168" s="109"/>
      <c r="BW168" s="109"/>
      <c r="BX168" s="109"/>
      <c r="BY168" s="109"/>
      <c r="BZ168" s="109"/>
      <c r="CA168" s="109"/>
      <c r="CB168" s="109"/>
      <c r="CC168" s="109"/>
      <c r="CD168" s="109"/>
      <c r="CE168" s="109"/>
      <c r="CF168" s="109"/>
      <c r="CG168" s="109"/>
      <c r="CH168" s="109"/>
      <c r="CI168" s="109"/>
      <c r="CJ168" s="109"/>
      <c r="CK168" s="109"/>
      <c r="CL168" s="109"/>
      <c r="CM168" s="109"/>
      <c r="CN168" s="109"/>
      <c r="CO168" s="109"/>
      <c r="CP168" s="109"/>
      <c r="CQ168" s="109"/>
      <c r="CR168" s="109"/>
      <c r="CS168" s="109"/>
      <c r="CT168" s="109"/>
      <c r="CU168" s="109"/>
      <c r="CV168" s="109"/>
      <c r="CW168" s="109"/>
      <c r="CX168" s="109"/>
      <c r="CY168" s="109"/>
      <c r="CZ168" s="109"/>
      <c r="DA168" s="109"/>
      <c r="DB168" s="109"/>
      <c r="DC168" s="109"/>
      <c r="DD168" s="109"/>
      <c r="DE168" s="109"/>
      <c r="DF168" s="109"/>
      <c r="DG168" s="109"/>
      <c r="DH168" s="109"/>
      <c r="DI168" s="109"/>
      <c r="DJ168" s="109"/>
      <c r="DK168" s="109"/>
      <c r="DL168" s="109"/>
      <c r="DM168" s="109"/>
      <c r="DN168" s="109"/>
      <c r="DO168" s="109"/>
      <c r="DP168" s="109"/>
      <c r="DQ168" s="109"/>
      <c r="DR168" s="109"/>
      <c r="DS168" s="109"/>
      <c r="DT168" s="109"/>
      <c r="DU168" s="109"/>
      <c r="DV168" s="109"/>
      <c r="DW168" s="109"/>
      <c r="DX168" s="109"/>
      <c r="DY168" s="109"/>
      <c r="DZ168" s="109"/>
    </row>
    <row r="169" spans="1:130" s="5" customFormat="1" ht="13.5" customHeight="1">
      <c r="A169" s="113"/>
      <c r="B169" s="115"/>
      <c r="C169" s="115"/>
      <c r="D169" s="77" t="s">
        <v>254</v>
      </c>
      <c r="E169" s="115"/>
      <c r="F169" s="78">
        <f>11.35+27.26</f>
        <v>38.61</v>
      </c>
      <c r="G169" s="145"/>
      <c r="H169" s="72"/>
      <c r="I169" s="111"/>
      <c r="J169" s="329"/>
      <c r="K169" s="220"/>
      <c r="L169" s="220"/>
      <c r="M169" s="220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20"/>
      <c r="Y169" s="220"/>
      <c r="Z169" s="220"/>
      <c r="AA169" s="220"/>
      <c r="AB169" s="220"/>
      <c r="AC169" s="220"/>
      <c r="AD169" s="220"/>
      <c r="AE169" s="220"/>
      <c r="AF169" s="220"/>
      <c r="AG169" s="220"/>
      <c r="AH169" s="220"/>
      <c r="AI169" s="220"/>
      <c r="AJ169" s="220"/>
      <c r="AK169" s="220"/>
      <c r="AL169" s="220"/>
      <c r="AM169" s="220"/>
      <c r="AN169" s="220"/>
      <c r="AO169" s="220"/>
      <c r="AP169" s="220"/>
      <c r="AQ169" s="220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09"/>
      <c r="BB169" s="109"/>
      <c r="BC169" s="109"/>
      <c r="BD169" s="109"/>
      <c r="BE169" s="109"/>
      <c r="BF169" s="109"/>
      <c r="BG169" s="109"/>
      <c r="BH169" s="109"/>
      <c r="BI169" s="109"/>
      <c r="BJ169" s="109"/>
      <c r="BK169" s="109"/>
      <c r="BL169" s="109"/>
      <c r="BM169" s="109"/>
      <c r="BN169" s="109"/>
      <c r="BO169" s="109"/>
      <c r="BP169" s="109"/>
      <c r="BQ169" s="109"/>
      <c r="BR169" s="109"/>
      <c r="BS169" s="109"/>
      <c r="BT169" s="109"/>
      <c r="BU169" s="109"/>
      <c r="BV169" s="109"/>
      <c r="BW169" s="109"/>
      <c r="BX169" s="109"/>
      <c r="BY169" s="109"/>
      <c r="BZ169" s="109"/>
      <c r="CA169" s="109"/>
      <c r="CB169" s="109"/>
      <c r="CC169" s="109"/>
      <c r="CD169" s="109"/>
      <c r="CE169" s="109"/>
      <c r="CF169" s="109"/>
      <c r="CG169" s="109"/>
      <c r="CH169" s="109"/>
      <c r="CI169" s="109"/>
      <c r="CJ169" s="109"/>
      <c r="CK169" s="109"/>
      <c r="CL169" s="109"/>
      <c r="CM169" s="109"/>
      <c r="CN169" s="109"/>
      <c r="CO169" s="109"/>
      <c r="CP169" s="109"/>
      <c r="CQ169" s="109"/>
      <c r="CR169" s="109"/>
      <c r="CS169" s="109"/>
      <c r="CT169" s="109"/>
      <c r="CU169" s="109"/>
      <c r="CV169" s="109"/>
      <c r="CW169" s="109"/>
      <c r="CX169" s="109"/>
      <c r="CY169" s="109"/>
      <c r="CZ169" s="109"/>
      <c r="DA169" s="109"/>
      <c r="DB169" s="109"/>
      <c r="DC169" s="109"/>
      <c r="DD169" s="109"/>
      <c r="DE169" s="109"/>
      <c r="DF169" s="109"/>
      <c r="DG169" s="109"/>
      <c r="DH169" s="109"/>
      <c r="DI169" s="109"/>
      <c r="DJ169" s="109"/>
      <c r="DK169" s="109"/>
      <c r="DL169" s="109"/>
      <c r="DM169" s="109"/>
      <c r="DN169" s="109"/>
      <c r="DO169" s="109"/>
      <c r="DP169" s="109"/>
      <c r="DQ169" s="109"/>
      <c r="DR169" s="109"/>
      <c r="DS169" s="109"/>
      <c r="DT169" s="109"/>
      <c r="DU169" s="109"/>
      <c r="DV169" s="109"/>
      <c r="DW169" s="109"/>
      <c r="DX169" s="109"/>
      <c r="DY169" s="109"/>
      <c r="DZ169" s="109"/>
    </row>
    <row r="170" spans="1:130" s="5" customFormat="1" ht="13.5" customHeight="1">
      <c r="A170" s="113"/>
      <c r="B170" s="115"/>
      <c r="C170" s="115"/>
      <c r="D170" s="77" t="s">
        <v>173</v>
      </c>
      <c r="E170" s="115"/>
      <c r="F170" s="78"/>
      <c r="G170" s="145"/>
      <c r="H170" s="72"/>
      <c r="I170" s="111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20"/>
      <c r="Z170" s="220"/>
      <c r="AA170" s="220"/>
      <c r="AB170" s="220"/>
      <c r="AC170" s="220"/>
      <c r="AD170" s="220"/>
      <c r="AE170" s="220"/>
      <c r="AF170" s="220"/>
      <c r="AG170" s="220"/>
      <c r="AH170" s="220"/>
      <c r="AI170" s="220"/>
      <c r="AJ170" s="220"/>
      <c r="AK170" s="220"/>
      <c r="AL170" s="220"/>
      <c r="AM170" s="220"/>
      <c r="AN170" s="220"/>
      <c r="AO170" s="220"/>
      <c r="AP170" s="220"/>
      <c r="AQ170" s="220"/>
      <c r="AR170" s="109"/>
      <c r="AS170" s="109"/>
      <c r="AT170" s="109"/>
      <c r="AU170" s="109"/>
      <c r="AV170" s="109"/>
      <c r="AW170" s="109"/>
      <c r="AX170" s="109"/>
      <c r="AY170" s="109"/>
      <c r="AZ170" s="109"/>
      <c r="BA170" s="109"/>
      <c r="BB170" s="109"/>
      <c r="BC170" s="109"/>
      <c r="BD170" s="109"/>
      <c r="BE170" s="109"/>
      <c r="BF170" s="109"/>
      <c r="BG170" s="109"/>
      <c r="BH170" s="109"/>
      <c r="BI170" s="109"/>
      <c r="BJ170" s="109"/>
      <c r="BK170" s="109"/>
      <c r="BL170" s="109"/>
      <c r="BM170" s="109"/>
      <c r="BN170" s="109"/>
      <c r="BO170" s="109"/>
      <c r="BP170" s="109"/>
      <c r="BQ170" s="109"/>
      <c r="BR170" s="109"/>
      <c r="BS170" s="109"/>
      <c r="BT170" s="109"/>
      <c r="BU170" s="109"/>
      <c r="BV170" s="109"/>
      <c r="BW170" s="109"/>
      <c r="BX170" s="109"/>
      <c r="BY170" s="109"/>
      <c r="BZ170" s="109"/>
      <c r="CA170" s="109"/>
      <c r="CB170" s="109"/>
      <c r="CC170" s="109"/>
      <c r="CD170" s="109"/>
      <c r="CE170" s="109"/>
      <c r="CF170" s="109"/>
      <c r="CG170" s="109"/>
      <c r="CH170" s="109"/>
      <c r="CI170" s="109"/>
      <c r="CJ170" s="109"/>
      <c r="CK170" s="109"/>
      <c r="CL170" s="109"/>
      <c r="CM170" s="109"/>
      <c r="CN170" s="109"/>
      <c r="CO170" s="109"/>
      <c r="CP170" s="109"/>
      <c r="CQ170" s="109"/>
      <c r="CR170" s="109"/>
      <c r="CS170" s="109"/>
      <c r="CT170" s="109"/>
      <c r="CU170" s="109"/>
      <c r="CV170" s="109"/>
      <c r="CW170" s="109"/>
      <c r="CX170" s="109"/>
      <c r="CY170" s="109"/>
      <c r="CZ170" s="109"/>
      <c r="DA170" s="109"/>
      <c r="DB170" s="109"/>
      <c r="DC170" s="109"/>
      <c r="DD170" s="109"/>
      <c r="DE170" s="109"/>
      <c r="DF170" s="109"/>
      <c r="DG170" s="109"/>
      <c r="DH170" s="109"/>
      <c r="DI170" s="109"/>
      <c r="DJ170" s="109"/>
      <c r="DK170" s="109"/>
      <c r="DL170" s="109"/>
      <c r="DM170" s="109"/>
      <c r="DN170" s="109"/>
      <c r="DO170" s="109"/>
      <c r="DP170" s="109"/>
      <c r="DQ170" s="109"/>
      <c r="DR170" s="109"/>
      <c r="DS170" s="109"/>
      <c r="DT170" s="109"/>
      <c r="DU170" s="109"/>
      <c r="DV170" s="109"/>
      <c r="DW170" s="109"/>
      <c r="DX170" s="109"/>
      <c r="DY170" s="109"/>
      <c r="DZ170" s="109"/>
    </row>
    <row r="171" spans="1:130" s="5" customFormat="1" ht="13.5" customHeight="1">
      <c r="A171" s="68">
        <v>33</v>
      </c>
      <c r="B171" s="69" t="s">
        <v>163</v>
      </c>
      <c r="C171" s="70" t="s">
        <v>260</v>
      </c>
      <c r="D171" s="70" t="s">
        <v>258</v>
      </c>
      <c r="E171" s="70" t="s">
        <v>31</v>
      </c>
      <c r="F171" s="100">
        <f>SUM(F179)</f>
        <v>32.369999999999997</v>
      </c>
      <c r="G171" s="108">
        <f>SUM(H174:H176)/F171</f>
        <v>0</v>
      </c>
      <c r="H171" s="72">
        <f>F171*G171</f>
        <v>0</v>
      </c>
      <c r="I171" s="101" t="s">
        <v>42</v>
      </c>
      <c r="J171" s="220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20"/>
      <c r="Y171" s="220"/>
      <c r="Z171" s="220"/>
      <c r="AA171" s="220"/>
      <c r="AB171" s="220"/>
      <c r="AC171" s="220"/>
      <c r="AD171" s="220"/>
      <c r="AE171" s="220"/>
      <c r="AF171" s="220"/>
      <c r="AG171" s="220"/>
      <c r="AH171" s="220"/>
      <c r="AI171" s="220"/>
      <c r="AJ171" s="220"/>
      <c r="AK171" s="220"/>
      <c r="AL171" s="220"/>
      <c r="AM171" s="220"/>
      <c r="AN171" s="220"/>
      <c r="AO171" s="220"/>
      <c r="AP171" s="220"/>
      <c r="AQ171" s="220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  <c r="BI171" s="109"/>
      <c r="BJ171" s="109"/>
      <c r="BK171" s="109"/>
      <c r="BL171" s="109"/>
      <c r="BM171" s="109"/>
      <c r="BN171" s="109"/>
      <c r="BO171" s="109"/>
      <c r="BP171" s="109"/>
      <c r="BQ171" s="109"/>
      <c r="BR171" s="109"/>
      <c r="BS171" s="109"/>
      <c r="BT171" s="109"/>
      <c r="BU171" s="109"/>
      <c r="BV171" s="109"/>
      <c r="BW171" s="109"/>
      <c r="BX171" s="109"/>
      <c r="BY171" s="109"/>
      <c r="BZ171" s="109"/>
      <c r="CA171" s="109"/>
      <c r="CB171" s="109"/>
      <c r="CC171" s="109"/>
      <c r="CD171" s="109"/>
      <c r="CE171" s="109"/>
      <c r="CF171" s="109"/>
      <c r="CG171" s="109"/>
      <c r="CH171" s="109"/>
      <c r="CI171" s="109"/>
      <c r="CJ171" s="109"/>
      <c r="CK171" s="109"/>
      <c r="CL171" s="109"/>
      <c r="CM171" s="109"/>
      <c r="CN171" s="109"/>
      <c r="CO171" s="109"/>
      <c r="CP171" s="109"/>
      <c r="CQ171" s="109"/>
      <c r="CR171" s="109"/>
      <c r="CS171" s="109"/>
      <c r="CT171" s="109"/>
      <c r="CU171" s="109"/>
      <c r="CV171" s="109"/>
      <c r="CW171" s="109"/>
      <c r="CX171" s="109"/>
      <c r="CY171" s="109"/>
      <c r="CZ171" s="109"/>
      <c r="DA171" s="109"/>
      <c r="DB171" s="109"/>
      <c r="DC171" s="109"/>
      <c r="DD171" s="109"/>
      <c r="DE171" s="109"/>
      <c r="DF171" s="109"/>
      <c r="DG171" s="109"/>
      <c r="DH171" s="109"/>
      <c r="DI171" s="109"/>
      <c r="DJ171" s="109"/>
      <c r="DK171" s="109"/>
      <c r="DL171" s="109"/>
      <c r="DM171" s="109"/>
      <c r="DN171" s="109"/>
      <c r="DO171" s="109"/>
      <c r="DP171" s="109"/>
      <c r="DQ171" s="109"/>
      <c r="DR171" s="109"/>
      <c r="DS171" s="109"/>
      <c r="DT171" s="109"/>
      <c r="DU171" s="109"/>
      <c r="DV171" s="109"/>
      <c r="DW171" s="109"/>
      <c r="DX171" s="109"/>
      <c r="DY171" s="109"/>
      <c r="DZ171" s="109"/>
    </row>
    <row r="172" spans="1:130" s="5" customFormat="1" ht="13.5" customHeight="1">
      <c r="A172" s="113"/>
      <c r="B172" s="115"/>
      <c r="C172" s="115"/>
      <c r="D172" s="77" t="s">
        <v>166</v>
      </c>
      <c r="E172" s="115"/>
      <c r="F172" s="78"/>
      <c r="G172" s="145"/>
      <c r="H172" s="72"/>
      <c r="I172" s="111"/>
      <c r="J172" s="220"/>
      <c r="K172" s="220"/>
      <c r="L172" s="220"/>
      <c r="M172" s="220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20"/>
      <c r="Y172" s="220"/>
      <c r="Z172" s="220"/>
      <c r="AA172" s="220"/>
      <c r="AB172" s="220"/>
      <c r="AC172" s="220"/>
      <c r="AD172" s="220"/>
      <c r="AE172" s="220"/>
      <c r="AF172" s="220"/>
      <c r="AG172" s="220"/>
      <c r="AH172" s="220"/>
      <c r="AI172" s="220"/>
      <c r="AJ172" s="220"/>
      <c r="AK172" s="220"/>
      <c r="AL172" s="220"/>
      <c r="AM172" s="220"/>
      <c r="AN172" s="220"/>
      <c r="AO172" s="220"/>
      <c r="AP172" s="220"/>
      <c r="AQ172" s="220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  <c r="BE172" s="109"/>
      <c r="BF172" s="109"/>
      <c r="BG172" s="109"/>
      <c r="BH172" s="109"/>
      <c r="BI172" s="109"/>
      <c r="BJ172" s="109"/>
      <c r="BK172" s="109"/>
      <c r="BL172" s="109"/>
      <c r="BM172" s="109"/>
      <c r="BN172" s="109"/>
      <c r="BO172" s="109"/>
      <c r="BP172" s="109"/>
      <c r="BQ172" s="109"/>
      <c r="BR172" s="109"/>
      <c r="BS172" s="109"/>
      <c r="BT172" s="109"/>
      <c r="BU172" s="109"/>
      <c r="BV172" s="109"/>
      <c r="BW172" s="109"/>
      <c r="BX172" s="109"/>
      <c r="BY172" s="109"/>
      <c r="BZ172" s="109"/>
      <c r="CA172" s="109"/>
      <c r="CB172" s="109"/>
      <c r="CC172" s="109"/>
      <c r="CD172" s="109"/>
      <c r="CE172" s="109"/>
      <c r="CF172" s="109"/>
      <c r="CG172" s="109"/>
      <c r="CH172" s="109"/>
      <c r="CI172" s="109"/>
      <c r="CJ172" s="109"/>
      <c r="CK172" s="109"/>
      <c r="CL172" s="109"/>
      <c r="CM172" s="109"/>
      <c r="CN172" s="109"/>
      <c r="CO172" s="109"/>
      <c r="CP172" s="109"/>
      <c r="CQ172" s="109"/>
      <c r="CR172" s="109"/>
      <c r="CS172" s="109"/>
      <c r="CT172" s="109"/>
      <c r="CU172" s="109"/>
      <c r="CV172" s="109"/>
      <c r="CW172" s="109"/>
      <c r="CX172" s="109"/>
      <c r="CY172" s="109"/>
      <c r="CZ172" s="109"/>
      <c r="DA172" s="109"/>
      <c r="DB172" s="109"/>
      <c r="DC172" s="109"/>
      <c r="DD172" s="109"/>
      <c r="DE172" s="109"/>
      <c r="DF172" s="109"/>
      <c r="DG172" s="109"/>
      <c r="DH172" s="109"/>
      <c r="DI172" s="109"/>
      <c r="DJ172" s="109"/>
      <c r="DK172" s="109"/>
      <c r="DL172" s="109"/>
      <c r="DM172" s="109"/>
      <c r="DN172" s="109"/>
      <c r="DO172" s="109"/>
      <c r="DP172" s="109"/>
      <c r="DQ172" s="109"/>
      <c r="DR172" s="109"/>
      <c r="DS172" s="109"/>
      <c r="DT172" s="109"/>
      <c r="DU172" s="109"/>
      <c r="DV172" s="109"/>
      <c r="DW172" s="109"/>
      <c r="DX172" s="109"/>
      <c r="DY172" s="109"/>
      <c r="DZ172" s="109"/>
    </row>
    <row r="173" spans="1:130" s="5" customFormat="1" ht="13.5" customHeight="1">
      <c r="A173" s="272"/>
      <c r="B173" s="115"/>
      <c r="C173" s="115"/>
      <c r="D173" s="112" t="s">
        <v>333</v>
      </c>
      <c r="E173" s="112"/>
      <c r="F173" s="78"/>
      <c r="G173" s="78"/>
      <c r="H173" s="78"/>
      <c r="I173" s="111"/>
      <c r="J173" s="220"/>
      <c r="K173" s="220"/>
      <c r="L173" s="220"/>
      <c r="M173" s="220"/>
      <c r="N173" s="220"/>
      <c r="O173" s="220"/>
      <c r="P173" s="315"/>
      <c r="Q173" s="220"/>
      <c r="R173" s="220"/>
      <c r="S173" s="220"/>
      <c r="T173" s="220"/>
      <c r="U173" s="220"/>
      <c r="V173" s="220"/>
      <c r="W173" s="220"/>
      <c r="X173" s="220"/>
      <c r="Y173" s="220"/>
      <c r="Z173" s="220"/>
      <c r="AA173" s="220"/>
      <c r="AB173" s="220"/>
      <c r="AC173" s="220"/>
      <c r="AD173" s="220"/>
      <c r="AE173" s="220"/>
      <c r="AF173" s="220"/>
      <c r="AG173" s="220"/>
      <c r="AH173" s="220"/>
      <c r="AI173" s="220"/>
      <c r="AJ173" s="220"/>
      <c r="AK173" s="220"/>
      <c r="AL173" s="220"/>
      <c r="AM173" s="220"/>
      <c r="AN173" s="220"/>
      <c r="AO173" s="220"/>
      <c r="AP173" s="220"/>
      <c r="AQ173" s="220"/>
      <c r="AR173" s="109"/>
      <c r="AS173" s="109"/>
      <c r="AT173" s="109"/>
      <c r="AU173" s="109"/>
      <c r="AV173" s="109"/>
      <c r="AW173" s="109"/>
      <c r="AX173" s="109"/>
      <c r="AY173" s="109"/>
      <c r="AZ173" s="109"/>
      <c r="BA173" s="109"/>
      <c r="BB173" s="109"/>
      <c r="BC173" s="109"/>
      <c r="BD173" s="109"/>
      <c r="BE173" s="109"/>
      <c r="BF173" s="109"/>
      <c r="BG173" s="109"/>
      <c r="BH173" s="109"/>
      <c r="BI173" s="109"/>
      <c r="BJ173" s="109"/>
      <c r="BK173" s="109"/>
      <c r="BL173" s="109"/>
      <c r="BM173" s="109"/>
      <c r="BN173" s="109"/>
      <c r="BO173" s="109"/>
      <c r="BP173" s="109"/>
      <c r="BQ173" s="109"/>
      <c r="BR173" s="109"/>
      <c r="BS173" s="109"/>
      <c r="BT173" s="109"/>
      <c r="BU173" s="109"/>
      <c r="BV173" s="109"/>
      <c r="BW173" s="109"/>
      <c r="BX173" s="109"/>
      <c r="BY173" s="109"/>
      <c r="BZ173" s="109"/>
      <c r="CA173" s="109"/>
      <c r="CB173" s="109"/>
      <c r="CC173" s="109"/>
      <c r="CD173" s="109"/>
      <c r="CE173" s="109"/>
      <c r="CF173" s="109"/>
      <c r="CG173" s="109"/>
      <c r="CH173" s="109"/>
      <c r="CI173" s="109"/>
      <c r="CJ173" s="109"/>
      <c r="CK173" s="109"/>
      <c r="CL173" s="109"/>
      <c r="CM173" s="109"/>
      <c r="CN173" s="109"/>
      <c r="CO173" s="109"/>
      <c r="CP173" s="109"/>
      <c r="CQ173" s="109"/>
      <c r="CR173" s="109"/>
      <c r="CS173" s="109"/>
      <c r="CT173" s="109"/>
      <c r="CU173" s="109"/>
      <c r="CV173" s="109"/>
      <c r="CW173" s="109"/>
      <c r="CX173" s="109"/>
      <c r="CY173" s="109"/>
      <c r="CZ173" s="109"/>
      <c r="DA173" s="109"/>
      <c r="DB173" s="109"/>
      <c r="DC173" s="109"/>
      <c r="DD173" s="109"/>
      <c r="DE173" s="109"/>
      <c r="DF173" s="109"/>
      <c r="DG173" s="109"/>
      <c r="DH173" s="109"/>
      <c r="DI173" s="109"/>
      <c r="DJ173" s="109"/>
      <c r="DK173" s="109"/>
      <c r="DL173" s="109"/>
      <c r="DM173" s="109"/>
      <c r="DN173" s="109"/>
      <c r="DO173" s="109"/>
      <c r="DP173" s="109"/>
      <c r="DQ173" s="109"/>
      <c r="DR173" s="109"/>
      <c r="DS173" s="109"/>
      <c r="DT173" s="109"/>
      <c r="DU173" s="109"/>
      <c r="DV173" s="109"/>
      <c r="DW173" s="109"/>
      <c r="DX173" s="109"/>
      <c r="DY173" s="109"/>
      <c r="DZ173" s="109"/>
    </row>
    <row r="174" spans="1:130" s="5" customFormat="1" ht="13.5" customHeight="1">
      <c r="A174" s="272" t="s">
        <v>345</v>
      </c>
      <c r="B174" s="115"/>
      <c r="C174" s="115"/>
      <c r="D174" s="112" t="s">
        <v>167</v>
      </c>
      <c r="E174" s="112" t="s">
        <v>31</v>
      </c>
      <c r="F174" s="277">
        <v>32.369999999999997</v>
      </c>
      <c r="G174" s="273"/>
      <c r="H174" s="338">
        <f>F174*G174</f>
        <v>0</v>
      </c>
      <c r="I174" s="111"/>
      <c r="J174" s="225"/>
      <c r="K174" s="215"/>
      <c r="L174" s="305"/>
      <c r="M174" s="306"/>
      <c r="N174" s="307"/>
      <c r="O174" s="316"/>
      <c r="P174" s="215"/>
      <c r="Q174" s="215"/>
      <c r="R174" s="299"/>
      <c r="S174" s="220"/>
      <c r="T174" s="317"/>
      <c r="U174" s="220"/>
      <c r="V174" s="220"/>
      <c r="W174" s="220"/>
      <c r="X174" s="220"/>
      <c r="Y174" s="220"/>
      <c r="Z174" s="220"/>
      <c r="AA174" s="220"/>
      <c r="AB174" s="220"/>
      <c r="AC174" s="220"/>
      <c r="AD174" s="220"/>
      <c r="AE174" s="220"/>
      <c r="AF174" s="220"/>
      <c r="AG174" s="220"/>
      <c r="AH174" s="220"/>
      <c r="AI174" s="220"/>
      <c r="AJ174" s="220"/>
      <c r="AK174" s="220"/>
      <c r="AL174" s="220"/>
      <c r="AM174" s="220"/>
      <c r="AN174" s="220"/>
      <c r="AO174" s="220"/>
      <c r="AP174" s="220"/>
      <c r="AQ174" s="220"/>
      <c r="AR174" s="109"/>
      <c r="AS174" s="109"/>
      <c r="AT174" s="109"/>
      <c r="AU174" s="109"/>
      <c r="AV174" s="109"/>
      <c r="AW174" s="109"/>
      <c r="AX174" s="109"/>
      <c r="AY174" s="109"/>
      <c r="AZ174" s="109"/>
      <c r="BA174" s="109"/>
      <c r="BB174" s="109"/>
      <c r="BC174" s="109"/>
      <c r="BD174" s="109"/>
      <c r="BE174" s="109"/>
      <c r="BF174" s="109"/>
      <c r="BG174" s="109"/>
      <c r="BH174" s="109"/>
      <c r="BI174" s="109"/>
      <c r="BJ174" s="109"/>
      <c r="BK174" s="109"/>
      <c r="BL174" s="109"/>
      <c r="BM174" s="109"/>
      <c r="BN174" s="109"/>
      <c r="BO174" s="109"/>
      <c r="BP174" s="109"/>
      <c r="BQ174" s="109"/>
      <c r="BR174" s="109"/>
      <c r="BS174" s="109"/>
      <c r="BT174" s="109"/>
      <c r="BU174" s="109"/>
      <c r="BV174" s="109"/>
      <c r="BW174" s="109"/>
      <c r="BX174" s="109"/>
      <c r="BY174" s="109"/>
      <c r="BZ174" s="109"/>
      <c r="CA174" s="109"/>
      <c r="CB174" s="109"/>
      <c r="CC174" s="109"/>
      <c r="CD174" s="109"/>
      <c r="CE174" s="109"/>
      <c r="CF174" s="109"/>
      <c r="CG174" s="109"/>
      <c r="CH174" s="109"/>
      <c r="CI174" s="109"/>
      <c r="CJ174" s="109"/>
      <c r="CK174" s="109"/>
      <c r="CL174" s="109"/>
      <c r="CM174" s="109"/>
      <c r="CN174" s="109"/>
      <c r="CO174" s="109"/>
      <c r="CP174" s="109"/>
      <c r="CQ174" s="109"/>
      <c r="CR174" s="109"/>
      <c r="CS174" s="109"/>
      <c r="CT174" s="109"/>
      <c r="CU174" s="109"/>
      <c r="CV174" s="109"/>
      <c r="CW174" s="109"/>
      <c r="CX174" s="109"/>
      <c r="CY174" s="109"/>
      <c r="CZ174" s="109"/>
      <c r="DA174" s="109"/>
      <c r="DB174" s="109"/>
      <c r="DC174" s="109"/>
      <c r="DD174" s="109"/>
      <c r="DE174" s="109"/>
      <c r="DF174" s="109"/>
      <c r="DG174" s="109"/>
      <c r="DH174" s="109"/>
      <c r="DI174" s="109"/>
      <c r="DJ174" s="109"/>
      <c r="DK174" s="109"/>
      <c r="DL174" s="109"/>
      <c r="DM174" s="109"/>
      <c r="DN174" s="109"/>
      <c r="DO174" s="109"/>
      <c r="DP174" s="109"/>
      <c r="DQ174" s="109"/>
      <c r="DR174" s="109"/>
      <c r="DS174" s="109"/>
      <c r="DT174" s="109"/>
      <c r="DU174" s="109"/>
      <c r="DV174" s="109"/>
      <c r="DW174" s="109"/>
      <c r="DX174" s="109"/>
      <c r="DY174" s="109"/>
      <c r="DZ174" s="109"/>
    </row>
    <row r="175" spans="1:130" s="5" customFormat="1" ht="13.5" customHeight="1">
      <c r="A175" s="272" t="s">
        <v>346</v>
      </c>
      <c r="B175" s="115"/>
      <c r="C175" s="115"/>
      <c r="D175" s="112" t="s">
        <v>168</v>
      </c>
      <c r="E175" s="112" t="s">
        <v>31</v>
      </c>
      <c r="F175" s="78">
        <v>38.85</v>
      </c>
      <c r="G175" s="273"/>
      <c r="H175" s="338">
        <f>F175*G175</f>
        <v>0</v>
      </c>
      <c r="I175" s="111"/>
      <c r="J175" s="369"/>
      <c r="K175" s="318"/>
      <c r="L175" s="319"/>
      <c r="M175" s="320"/>
      <c r="N175" s="321"/>
      <c r="O175" s="322"/>
      <c r="P175" s="318"/>
      <c r="Q175" s="318"/>
      <c r="R175" s="323"/>
      <c r="S175" s="324"/>
      <c r="T175" s="325"/>
      <c r="U175" s="220"/>
      <c r="V175" s="220"/>
      <c r="W175" s="220"/>
      <c r="X175" s="220"/>
      <c r="Y175" s="220"/>
      <c r="Z175" s="220"/>
      <c r="AA175" s="220"/>
      <c r="AB175" s="220"/>
      <c r="AC175" s="220"/>
      <c r="AD175" s="220"/>
      <c r="AE175" s="220"/>
      <c r="AF175" s="220"/>
      <c r="AG175" s="220"/>
      <c r="AH175" s="220"/>
      <c r="AI175" s="220"/>
      <c r="AJ175" s="220"/>
      <c r="AK175" s="220"/>
      <c r="AL175" s="220"/>
      <c r="AM175" s="220"/>
      <c r="AN175" s="220"/>
      <c r="AO175" s="220"/>
      <c r="AP175" s="220"/>
      <c r="AQ175" s="220"/>
      <c r="AR175" s="109"/>
      <c r="AS175" s="109"/>
      <c r="AT175" s="109"/>
      <c r="AU175" s="109"/>
      <c r="AV175" s="109"/>
      <c r="AW175" s="109"/>
      <c r="AX175" s="109"/>
      <c r="AY175" s="109"/>
      <c r="AZ175" s="109"/>
      <c r="BA175" s="109"/>
      <c r="BB175" s="109"/>
      <c r="BC175" s="109"/>
      <c r="BD175" s="109"/>
      <c r="BE175" s="109"/>
      <c r="BF175" s="109"/>
      <c r="BG175" s="109"/>
      <c r="BH175" s="109"/>
      <c r="BI175" s="109"/>
      <c r="BJ175" s="109"/>
      <c r="BK175" s="109"/>
      <c r="BL175" s="109"/>
      <c r="BM175" s="109"/>
      <c r="BN175" s="109"/>
      <c r="BO175" s="109"/>
      <c r="BP175" s="109"/>
      <c r="BQ175" s="109"/>
      <c r="BR175" s="109"/>
      <c r="BS175" s="109"/>
      <c r="BT175" s="109"/>
      <c r="BU175" s="109"/>
      <c r="BV175" s="109"/>
      <c r="BW175" s="109"/>
      <c r="BX175" s="109"/>
      <c r="BY175" s="109"/>
      <c r="BZ175" s="109"/>
      <c r="CA175" s="109"/>
      <c r="CB175" s="109"/>
      <c r="CC175" s="109"/>
      <c r="CD175" s="109"/>
      <c r="CE175" s="109"/>
      <c r="CF175" s="109"/>
      <c r="CG175" s="109"/>
      <c r="CH175" s="109"/>
      <c r="CI175" s="109"/>
      <c r="CJ175" s="109"/>
      <c r="CK175" s="109"/>
      <c r="CL175" s="109"/>
      <c r="CM175" s="109"/>
      <c r="CN175" s="109"/>
      <c r="CO175" s="109"/>
      <c r="CP175" s="109"/>
      <c r="CQ175" s="109"/>
      <c r="CR175" s="109"/>
      <c r="CS175" s="109"/>
      <c r="CT175" s="109"/>
      <c r="CU175" s="109"/>
      <c r="CV175" s="109"/>
      <c r="CW175" s="109"/>
      <c r="CX175" s="109"/>
      <c r="CY175" s="109"/>
      <c r="CZ175" s="109"/>
      <c r="DA175" s="109"/>
      <c r="DB175" s="109"/>
      <c r="DC175" s="109"/>
      <c r="DD175" s="109"/>
      <c r="DE175" s="109"/>
      <c r="DF175" s="109"/>
      <c r="DG175" s="109"/>
      <c r="DH175" s="109"/>
      <c r="DI175" s="109"/>
      <c r="DJ175" s="109"/>
      <c r="DK175" s="109"/>
      <c r="DL175" s="109"/>
      <c r="DM175" s="109"/>
      <c r="DN175" s="109"/>
      <c r="DO175" s="109"/>
      <c r="DP175" s="109"/>
      <c r="DQ175" s="109"/>
      <c r="DR175" s="109"/>
      <c r="DS175" s="109"/>
      <c r="DT175" s="109"/>
      <c r="DU175" s="109"/>
      <c r="DV175" s="109"/>
      <c r="DW175" s="109"/>
      <c r="DX175" s="109"/>
      <c r="DY175" s="109"/>
      <c r="DZ175" s="109"/>
    </row>
    <row r="176" spans="1:130" s="5" customFormat="1" ht="13.5" customHeight="1">
      <c r="A176" s="272" t="s">
        <v>347</v>
      </c>
      <c r="B176" s="115"/>
      <c r="C176" s="115"/>
      <c r="D176" s="112" t="s">
        <v>259</v>
      </c>
      <c r="E176" s="112" t="s">
        <v>31</v>
      </c>
      <c r="F176" s="78">
        <v>35.6</v>
      </c>
      <c r="G176" s="273"/>
      <c r="H176" s="338">
        <f>F176*G176</f>
        <v>0</v>
      </c>
      <c r="I176" s="144"/>
      <c r="J176" s="225"/>
      <c r="K176" s="215"/>
      <c r="L176" s="220"/>
      <c r="M176" s="220"/>
      <c r="N176" s="220"/>
      <c r="O176" s="220"/>
      <c r="P176" s="315"/>
      <c r="Q176" s="220"/>
      <c r="R176" s="220"/>
      <c r="S176" s="220"/>
      <c r="T176" s="317"/>
      <c r="U176" s="220"/>
      <c r="V176" s="220"/>
      <c r="W176" s="220"/>
      <c r="X176" s="220"/>
      <c r="Y176" s="220"/>
      <c r="Z176" s="220"/>
      <c r="AA176" s="220"/>
      <c r="AB176" s="220"/>
      <c r="AC176" s="220"/>
      <c r="AD176" s="220"/>
      <c r="AE176" s="220"/>
      <c r="AF176" s="220"/>
      <c r="AG176" s="220"/>
      <c r="AH176" s="220"/>
      <c r="AI176" s="220"/>
      <c r="AJ176" s="220"/>
      <c r="AK176" s="220"/>
      <c r="AL176" s="220"/>
      <c r="AM176" s="220"/>
      <c r="AN176" s="220"/>
      <c r="AO176" s="220"/>
      <c r="AP176" s="220"/>
      <c r="AQ176" s="220"/>
      <c r="AR176" s="109"/>
      <c r="AS176" s="109"/>
      <c r="AT176" s="109"/>
      <c r="AU176" s="109"/>
      <c r="AV176" s="109"/>
      <c r="AW176" s="109"/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  <c r="BI176" s="109"/>
      <c r="BJ176" s="109"/>
      <c r="BK176" s="109"/>
      <c r="BL176" s="109"/>
      <c r="BM176" s="109"/>
      <c r="BN176" s="109"/>
      <c r="BO176" s="109"/>
      <c r="BP176" s="109"/>
      <c r="BQ176" s="109"/>
      <c r="BR176" s="109"/>
      <c r="BS176" s="109"/>
      <c r="BT176" s="109"/>
      <c r="BU176" s="109"/>
      <c r="BV176" s="109"/>
      <c r="BW176" s="109"/>
      <c r="BX176" s="109"/>
      <c r="BY176" s="109"/>
      <c r="BZ176" s="109"/>
      <c r="CA176" s="109"/>
      <c r="CB176" s="109"/>
      <c r="CC176" s="109"/>
      <c r="CD176" s="109"/>
      <c r="CE176" s="109"/>
      <c r="CF176" s="109"/>
      <c r="CG176" s="109"/>
      <c r="CH176" s="109"/>
      <c r="CI176" s="109"/>
      <c r="CJ176" s="109"/>
      <c r="CK176" s="109"/>
      <c r="CL176" s="109"/>
      <c r="CM176" s="109"/>
      <c r="CN176" s="109"/>
      <c r="CO176" s="109"/>
      <c r="CP176" s="109"/>
      <c r="CQ176" s="109"/>
      <c r="CR176" s="109"/>
      <c r="CS176" s="109"/>
      <c r="CT176" s="109"/>
      <c r="CU176" s="109"/>
      <c r="CV176" s="109"/>
      <c r="CW176" s="109"/>
      <c r="CX176" s="109"/>
      <c r="CY176" s="109"/>
      <c r="CZ176" s="109"/>
      <c r="DA176" s="109"/>
      <c r="DB176" s="109"/>
      <c r="DC176" s="109"/>
      <c r="DD176" s="109"/>
      <c r="DE176" s="109"/>
      <c r="DF176" s="109"/>
      <c r="DG176" s="109"/>
      <c r="DH176" s="109"/>
      <c r="DI176" s="109"/>
      <c r="DJ176" s="109"/>
      <c r="DK176" s="109"/>
      <c r="DL176" s="109"/>
      <c r="DM176" s="109"/>
      <c r="DN176" s="109"/>
      <c r="DO176" s="109"/>
      <c r="DP176" s="109"/>
      <c r="DQ176" s="109"/>
      <c r="DR176" s="109"/>
      <c r="DS176" s="109"/>
      <c r="DT176" s="109"/>
      <c r="DU176" s="109"/>
      <c r="DV176" s="109"/>
      <c r="DW176" s="109"/>
      <c r="DX176" s="109"/>
      <c r="DY176" s="109"/>
      <c r="DZ176" s="109"/>
    </row>
    <row r="177" spans="1:130" s="5" customFormat="1" ht="27" customHeight="1">
      <c r="A177" s="141"/>
      <c r="B177" s="275"/>
      <c r="C177" s="77"/>
      <c r="D177" s="112" t="s">
        <v>171</v>
      </c>
      <c r="E177" s="112"/>
      <c r="F177" s="78"/>
      <c r="G177" s="143"/>
      <c r="H177" s="143"/>
      <c r="I177" s="276"/>
      <c r="J177" s="225"/>
      <c r="K177" s="215"/>
      <c r="L177" s="220"/>
      <c r="M177" s="220"/>
      <c r="N177" s="220"/>
      <c r="O177" s="220"/>
      <c r="P177" s="315"/>
      <c r="Q177" s="220"/>
      <c r="R177" s="220"/>
      <c r="S177" s="220"/>
      <c r="T177" s="317"/>
      <c r="U177" s="220"/>
      <c r="V177" s="220"/>
      <c r="W177" s="220"/>
      <c r="X177" s="220"/>
      <c r="Y177" s="220"/>
      <c r="Z177" s="220"/>
      <c r="AA177" s="220"/>
      <c r="AB177" s="220"/>
      <c r="AC177" s="220"/>
      <c r="AD177" s="220"/>
      <c r="AE177" s="220"/>
      <c r="AF177" s="220"/>
      <c r="AG177" s="220"/>
      <c r="AH177" s="220"/>
      <c r="AI177" s="220"/>
      <c r="AJ177" s="220"/>
      <c r="AK177" s="220"/>
      <c r="AL177" s="220"/>
      <c r="AM177" s="220"/>
      <c r="AN177" s="220"/>
      <c r="AO177" s="220"/>
      <c r="AP177" s="220"/>
      <c r="AQ177" s="220"/>
      <c r="AR177" s="109"/>
      <c r="AS177" s="109"/>
      <c r="AT177" s="109"/>
      <c r="AU177" s="109"/>
      <c r="AV177" s="109"/>
      <c r="AW177" s="109"/>
      <c r="AX177" s="109"/>
      <c r="AY177" s="109"/>
      <c r="AZ177" s="109"/>
      <c r="BA177" s="109"/>
      <c r="BB177" s="109"/>
      <c r="BC177" s="109"/>
      <c r="BD177" s="109"/>
      <c r="BE177" s="109"/>
      <c r="BF177" s="109"/>
      <c r="BG177" s="109"/>
      <c r="BH177" s="109"/>
      <c r="BI177" s="109"/>
      <c r="BJ177" s="109"/>
      <c r="BK177" s="109"/>
      <c r="BL177" s="109"/>
      <c r="BM177" s="109"/>
      <c r="BN177" s="109"/>
      <c r="BO177" s="109"/>
      <c r="BP177" s="109"/>
      <c r="BQ177" s="109"/>
      <c r="BR177" s="109"/>
      <c r="BS177" s="109"/>
      <c r="BT177" s="109"/>
      <c r="BU177" s="109"/>
      <c r="BV177" s="109"/>
      <c r="BW177" s="109"/>
      <c r="BX177" s="109"/>
      <c r="BY177" s="109"/>
      <c r="BZ177" s="109"/>
      <c r="CA177" s="109"/>
      <c r="CB177" s="109"/>
      <c r="CC177" s="109"/>
      <c r="CD177" s="109"/>
      <c r="CE177" s="109"/>
      <c r="CF177" s="109"/>
      <c r="CG177" s="109"/>
      <c r="CH177" s="109"/>
      <c r="CI177" s="109"/>
      <c r="CJ177" s="109"/>
      <c r="CK177" s="109"/>
      <c r="CL177" s="109"/>
      <c r="CM177" s="109"/>
      <c r="CN177" s="109"/>
      <c r="CO177" s="109"/>
      <c r="CP177" s="109"/>
      <c r="CQ177" s="109"/>
      <c r="CR177" s="109"/>
      <c r="CS177" s="109"/>
      <c r="CT177" s="109"/>
      <c r="CU177" s="109"/>
      <c r="CV177" s="109"/>
      <c r="CW177" s="109"/>
      <c r="CX177" s="109"/>
      <c r="CY177" s="109"/>
      <c r="CZ177" s="109"/>
      <c r="DA177" s="109"/>
      <c r="DB177" s="109"/>
      <c r="DC177" s="109"/>
      <c r="DD177" s="109"/>
      <c r="DE177" s="109"/>
      <c r="DF177" s="109"/>
      <c r="DG177" s="109"/>
      <c r="DH177" s="109"/>
      <c r="DI177" s="109"/>
      <c r="DJ177" s="109"/>
      <c r="DK177" s="109"/>
      <c r="DL177" s="109"/>
      <c r="DM177" s="109"/>
      <c r="DN177" s="109"/>
      <c r="DO177" s="109"/>
      <c r="DP177" s="109"/>
      <c r="DQ177" s="109"/>
      <c r="DR177" s="109"/>
      <c r="DS177" s="109"/>
      <c r="DT177" s="109"/>
      <c r="DU177" s="109"/>
      <c r="DV177" s="109"/>
      <c r="DW177" s="109"/>
      <c r="DX177" s="109"/>
      <c r="DY177" s="109"/>
      <c r="DZ177" s="109"/>
    </row>
    <row r="178" spans="1:130" s="5" customFormat="1" ht="13.5" customHeight="1">
      <c r="A178" s="113"/>
      <c r="B178" s="114"/>
      <c r="C178" s="115"/>
      <c r="D178" s="77" t="s">
        <v>172</v>
      </c>
      <c r="E178" s="115"/>
      <c r="F178" s="270"/>
      <c r="G178" s="145"/>
      <c r="H178" s="72"/>
      <c r="I178" s="8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20"/>
      <c r="Z178" s="220"/>
      <c r="AA178" s="220"/>
      <c r="AB178" s="220"/>
      <c r="AC178" s="220"/>
      <c r="AD178" s="220"/>
      <c r="AE178" s="220"/>
      <c r="AF178" s="220"/>
      <c r="AG178" s="220"/>
      <c r="AH178" s="220"/>
      <c r="AI178" s="220"/>
      <c r="AJ178" s="220"/>
      <c r="AK178" s="220"/>
      <c r="AL178" s="220"/>
      <c r="AM178" s="220"/>
      <c r="AN178" s="220"/>
      <c r="AO178" s="220"/>
      <c r="AP178" s="220"/>
      <c r="AQ178" s="220"/>
      <c r="AR178" s="109"/>
      <c r="AS178" s="109"/>
      <c r="AT178" s="109"/>
      <c r="AU178" s="109"/>
      <c r="AV178" s="109"/>
      <c r="AW178" s="109"/>
      <c r="AX178" s="109"/>
      <c r="AY178" s="109"/>
      <c r="AZ178" s="109"/>
      <c r="BA178" s="109"/>
      <c r="BB178" s="109"/>
      <c r="BC178" s="109"/>
      <c r="BD178" s="109"/>
      <c r="BE178" s="109"/>
      <c r="BF178" s="109"/>
      <c r="BG178" s="109"/>
      <c r="BH178" s="109"/>
      <c r="BI178" s="109"/>
      <c r="BJ178" s="109"/>
      <c r="BK178" s="109"/>
      <c r="BL178" s="109"/>
      <c r="BM178" s="109"/>
      <c r="BN178" s="109"/>
      <c r="BO178" s="109"/>
      <c r="BP178" s="109"/>
      <c r="BQ178" s="109"/>
      <c r="BR178" s="109"/>
      <c r="BS178" s="109"/>
      <c r="BT178" s="109"/>
      <c r="BU178" s="109"/>
      <c r="BV178" s="109"/>
      <c r="BW178" s="109"/>
      <c r="BX178" s="109"/>
      <c r="BY178" s="109"/>
      <c r="BZ178" s="109"/>
      <c r="CA178" s="109"/>
      <c r="CB178" s="109"/>
      <c r="CC178" s="109"/>
      <c r="CD178" s="109"/>
      <c r="CE178" s="109"/>
      <c r="CF178" s="109"/>
      <c r="CG178" s="109"/>
      <c r="CH178" s="109"/>
      <c r="CI178" s="109"/>
      <c r="CJ178" s="109"/>
      <c r="CK178" s="109"/>
      <c r="CL178" s="109"/>
      <c r="CM178" s="109"/>
      <c r="CN178" s="109"/>
      <c r="CO178" s="109"/>
      <c r="CP178" s="109"/>
      <c r="CQ178" s="109"/>
      <c r="CR178" s="109"/>
      <c r="CS178" s="109"/>
      <c r="CT178" s="109"/>
      <c r="CU178" s="109"/>
      <c r="CV178" s="109"/>
      <c r="CW178" s="109"/>
      <c r="CX178" s="109"/>
      <c r="CY178" s="109"/>
      <c r="CZ178" s="109"/>
      <c r="DA178" s="109"/>
      <c r="DB178" s="109"/>
      <c r="DC178" s="109"/>
      <c r="DD178" s="109"/>
      <c r="DE178" s="109"/>
      <c r="DF178" s="109"/>
      <c r="DG178" s="109"/>
      <c r="DH178" s="109"/>
      <c r="DI178" s="109"/>
      <c r="DJ178" s="109"/>
      <c r="DK178" s="109"/>
      <c r="DL178" s="109"/>
      <c r="DM178" s="109"/>
      <c r="DN178" s="109"/>
      <c r="DO178" s="109"/>
      <c r="DP178" s="109"/>
      <c r="DQ178" s="109"/>
      <c r="DR178" s="109"/>
      <c r="DS178" s="109"/>
      <c r="DT178" s="109"/>
      <c r="DU178" s="109"/>
      <c r="DV178" s="109"/>
      <c r="DW178" s="109"/>
      <c r="DX178" s="109"/>
      <c r="DY178" s="109"/>
      <c r="DZ178" s="109"/>
    </row>
    <row r="179" spans="1:130" s="5" customFormat="1" ht="13.5" customHeight="1">
      <c r="A179" s="113"/>
      <c r="B179" s="115"/>
      <c r="C179" s="115"/>
      <c r="D179" s="77" t="s">
        <v>175</v>
      </c>
      <c r="E179" s="115"/>
      <c r="F179" s="78">
        <f>13.99+18.38</f>
        <v>32.369999999999997</v>
      </c>
      <c r="G179" s="145"/>
      <c r="H179" s="72"/>
      <c r="I179" s="111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20"/>
      <c r="Z179" s="220"/>
      <c r="AA179" s="220"/>
      <c r="AB179" s="220"/>
      <c r="AC179" s="220"/>
      <c r="AD179" s="220"/>
      <c r="AE179" s="220"/>
      <c r="AF179" s="220"/>
      <c r="AG179" s="220"/>
      <c r="AH179" s="220"/>
      <c r="AI179" s="220"/>
      <c r="AJ179" s="220"/>
      <c r="AK179" s="220"/>
      <c r="AL179" s="220"/>
      <c r="AM179" s="220"/>
      <c r="AN179" s="220"/>
      <c r="AO179" s="220"/>
      <c r="AP179" s="220"/>
      <c r="AQ179" s="220"/>
      <c r="AR179" s="109"/>
      <c r="AS179" s="109"/>
      <c r="AT179" s="109"/>
      <c r="AU179" s="109"/>
      <c r="AV179" s="109"/>
      <c r="AW179" s="109"/>
      <c r="AX179" s="109"/>
      <c r="AY179" s="109"/>
      <c r="AZ179" s="109"/>
      <c r="BA179" s="109"/>
      <c r="BB179" s="109"/>
      <c r="BC179" s="109"/>
      <c r="BD179" s="109"/>
      <c r="BE179" s="109"/>
      <c r="BF179" s="109"/>
      <c r="BG179" s="109"/>
      <c r="BH179" s="109"/>
      <c r="BI179" s="109"/>
      <c r="BJ179" s="109"/>
      <c r="BK179" s="109"/>
      <c r="BL179" s="109"/>
      <c r="BM179" s="109"/>
      <c r="BN179" s="109"/>
      <c r="BO179" s="109"/>
      <c r="BP179" s="109"/>
      <c r="BQ179" s="109"/>
      <c r="BR179" s="109"/>
      <c r="BS179" s="109"/>
      <c r="BT179" s="109"/>
      <c r="BU179" s="109"/>
      <c r="BV179" s="109"/>
      <c r="BW179" s="109"/>
      <c r="BX179" s="109"/>
      <c r="BY179" s="109"/>
      <c r="BZ179" s="109"/>
      <c r="CA179" s="109"/>
      <c r="CB179" s="109"/>
      <c r="CC179" s="109"/>
      <c r="CD179" s="109"/>
      <c r="CE179" s="109"/>
      <c r="CF179" s="109"/>
      <c r="CG179" s="109"/>
      <c r="CH179" s="109"/>
      <c r="CI179" s="109"/>
      <c r="CJ179" s="109"/>
      <c r="CK179" s="109"/>
      <c r="CL179" s="109"/>
      <c r="CM179" s="109"/>
      <c r="CN179" s="109"/>
      <c r="CO179" s="109"/>
      <c r="CP179" s="109"/>
      <c r="CQ179" s="109"/>
      <c r="CR179" s="109"/>
      <c r="CS179" s="109"/>
      <c r="CT179" s="109"/>
      <c r="CU179" s="109"/>
      <c r="CV179" s="109"/>
      <c r="CW179" s="109"/>
      <c r="CX179" s="109"/>
      <c r="CY179" s="109"/>
      <c r="CZ179" s="109"/>
      <c r="DA179" s="109"/>
      <c r="DB179" s="109"/>
      <c r="DC179" s="109"/>
      <c r="DD179" s="109"/>
      <c r="DE179" s="109"/>
      <c r="DF179" s="109"/>
      <c r="DG179" s="109"/>
      <c r="DH179" s="109"/>
      <c r="DI179" s="109"/>
      <c r="DJ179" s="109"/>
      <c r="DK179" s="109"/>
      <c r="DL179" s="109"/>
      <c r="DM179" s="109"/>
      <c r="DN179" s="109"/>
      <c r="DO179" s="109"/>
      <c r="DP179" s="109"/>
      <c r="DQ179" s="109"/>
      <c r="DR179" s="109"/>
      <c r="DS179" s="109"/>
      <c r="DT179" s="109"/>
      <c r="DU179" s="109"/>
      <c r="DV179" s="109"/>
      <c r="DW179" s="109"/>
      <c r="DX179" s="109"/>
      <c r="DY179" s="109"/>
      <c r="DZ179" s="109"/>
    </row>
    <row r="180" spans="1:130" s="8" customFormat="1" ht="13.5" customHeight="1">
      <c r="A180" s="68">
        <v>34</v>
      </c>
      <c r="B180" s="70">
        <v>776</v>
      </c>
      <c r="C180" s="70" t="s">
        <v>176</v>
      </c>
      <c r="D180" s="70" t="s">
        <v>177</v>
      </c>
      <c r="E180" s="70" t="s">
        <v>31</v>
      </c>
      <c r="F180" s="100">
        <f>F181</f>
        <v>163.11000000000001</v>
      </c>
      <c r="G180" s="72"/>
      <c r="H180" s="72">
        <f>F180*G180</f>
        <v>0</v>
      </c>
      <c r="I180" s="101" t="s">
        <v>42</v>
      </c>
      <c r="J180" s="330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15"/>
      <c r="Y180" s="215"/>
      <c r="Z180" s="215"/>
      <c r="AA180" s="215"/>
      <c r="AB180" s="215"/>
      <c r="AC180" s="215"/>
      <c r="AD180" s="215"/>
      <c r="AE180" s="215"/>
      <c r="AF180" s="215"/>
      <c r="AG180" s="215"/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74"/>
      <c r="AS180" s="74"/>
      <c r="AT180" s="74"/>
      <c r="AU180" s="74"/>
      <c r="AV180" s="74"/>
      <c r="AW180" s="74"/>
      <c r="AX180" s="74"/>
      <c r="AY180" s="74"/>
      <c r="AZ180" s="74"/>
      <c r="BA180" s="74"/>
      <c r="BB180" s="74"/>
      <c r="BC180" s="74"/>
      <c r="BD180" s="74"/>
      <c r="BE180" s="74"/>
      <c r="BF180" s="74"/>
      <c r="BG180" s="74"/>
      <c r="BH180" s="74"/>
      <c r="BI180" s="74"/>
      <c r="BJ180" s="74"/>
      <c r="BK180" s="74"/>
      <c r="BL180" s="74"/>
      <c r="BM180" s="74"/>
      <c r="BN180" s="74"/>
      <c r="BO180" s="74"/>
      <c r="BP180" s="74"/>
      <c r="BQ180" s="74"/>
      <c r="BR180" s="74"/>
      <c r="BS180" s="74"/>
      <c r="BT180" s="74"/>
      <c r="BU180" s="74"/>
      <c r="BV180" s="74"/>
      <c r="BW180" s="74"/>
      <c r="BX180" s="74"/>
      <c r="BY180" s="74"/>
      <c r="BZ180" s="74"/>
      <c r="CA180" s="74"/>
      <c r="CB180" s="74"/>
      <c r="CC180" s="74"/>
      <c r="CD180" s="74"/>
      <c r="CE180" s="74"/>
      <c r="CF180" s="74"/>
      <c r="CG180" s="74"/>
      <c r="CH180" s="74"/>
      <c r="CI180" s="74"/>
      <c r="CJ180" s="74"/>
      <c r="CK180" s="74"/>
      <c r="CL180" s="74"/>
      <c r="CM180" s="74"/>
      <c r="CN180" s="74"/>
      <c r="CO180" s="74"/>
      <c r="CP180" s="74"/>
      <c r="CQ180" s="74"/>
      <c r="CR180" s="74"/>
      <c r="CS180" s="74"/>
      <c r="CT180" s="74"/>
      <c r="CU180" s="74"/>
      <c r="CV180" s="74"/>
      <c r="CW180" s="74"/>
      <c r="CX180" s="74"/>
      <c r="CY180" s="74"/>
      <c r="CZ180" s="74"/>
      <c r="DA180" s="74"/>
      <c r="DB180" s="74"/>
      <c r="DC180" s="74"/>
      <c r="DD180" s="74"/>
      <c r="DE180" s="74"/>
      <c r="DF180" s="74"/>
      <c r="DG180" s="74"/>
      <c r="DH180" s="74"/>
      <c r="DI180" s="74"/>
      <c r="DJ180" s="74"/>
      <c r="DK180" s="74"/>
      <c r="DL180" s="74"/>
      <c r="DM180" s="74"/>
      <c r="DN180" s="74"/>
      <c r="DO180" s="74"/>
      <c r="DP180" s="74"/>
      <c r="DQ180" s="74"/>
      <c r="DR180" s="74"/>
      <c r="DS180" s="74"/>
      <c r="DT180" s="74"/>
      <c r="DU180" s="74"/>
      <c r="DV180" s="74"/>
      <c r="DW180" s="74"/>
      <c r="DX180" s="74"/>
      <c r="DY180" s="74"/>
      <c r="DZ180" s="74"/>
    </row>
    <row r="181" spans="1:130" s="245" customFormat="1" ht="13.5" customHeight="1">
      <c r="A181" s="68"/>
      <c r="B181" s="69"/>
      <c r="C181" s="70"/>
      <c r="D181" s="77" t="s">
        <v>178</v>
      </c>
      <c r="E181" s="70"/>
      <c r="F181" s="78">
        <f>F135+F171+F153</f>
        <v>163.11000000000001</v>
      </c>
      <c r="G181" s="72"/>
      <c r="H181" s="72"/>
      <c r="I181" s="101"/>
      <c r="J181" s="331"/>
      <c r="K181" s="306"/>
      <c r="L181" s="306"/>
      <c r="M181" s="306"/>
      <c r="N181" s="306"/>
      <c r="O181" s="306"/>
      <c r="P181" s="306"/>
      <c r="Q181" s="306"/>
      <c r="R181" s="306"/>
      <c r="S181" s="306"/>
      <c r="T181" s="306"/>
      <c r="U181" s="306"/>
      <c r="V181" s="306"/>
      <c r="W181" s="306"/>
      <c r="X181" s="306"/>
      <c r="Y181" s="306"/>
      <c r="Z181" s="306"/>
      <c r="AA181" s="306"/>
      <c r="AB181" s="306"/>
      <c r="AC181" s="306"/>
      <c r="AD181" s="306"/>
      <c r="AE181" s="306"/>
      <c r="AF181" s="306"/>
      <c r="AG181" s="306"/>
      <c r="AH181" s="306"/>
      <c r="AI181" s="306"/>
      <c r="AJ181" s="306"/>
      <c r="AK181" s="306"/>
      <c r="AL181" s="306"/>
      <c r="AM181" s="306"/>
      <c r="AN181" s="306"/>
      <c r="AO181" s="306"/>
      <c r="AP181" s="306"/>
      <c r="AQ181" s="306"/>
    </row>
    <row r="182" spans="1:130" s="8" customFormat="1" ht="13.5" customHeight="1">
      <c r="A182" s="68">
        <v>35</v>
      </c>
      <c r="B182" s="70">
        <v>776</v>
      </c>
      <c r="C182" s="70" t="s">
        <v>179</v>
      </c>
      <c r="D182" s="70" t="s">
        <v>180</v>
      </c>
      <c r="E182" s="70" t="s">
        <v>44</v>
      </c>
      <c r="F182" s="100">
        <f>SUM(F184)</f>
        <v>136.56500000000003</v>
      </c>
      <c r="G182" s="72"/>
      <c r="H182" s="72">
        <f>F182*G182</f>
        <v>0</v>
      </c>
      <c r="I182" s="101" t="s">
        <v>42</v>
      </c>
      <c r="J182" s="225"/>
      <c r="K182" s="215"/>
      <c r="L182" s="215"/>
      <c r="M182" s="215"/>
      <c r="N182" s="215"/>
      <c r="O182" s="330"/>
      <c r="P182" s="215"/>
      <c r="Q182" s="215"/>
      <c r="R182" s="215"/>
      <c r="S182" s="215"/>
      <c r="T182" s="215"/>
      <c r="U182" s="215"/>
      <c r="V182" s="215"/>
      <c r="W182" s="215"/>
      <c r="X182" s="215"/>
      <c r="Y182" s="215"/>
      <c r="Z182" s="215"/>
      <c r="AA182" s="215"/>
      <c r="AB182" s="215"/>
      <c r="AC182" s="215"/>
      <c r="AD182" s="215"/>
      <c r="AE182" s="215"/>
      <c r="AF182" s="215"/>
      <c r="AG182" s="215"/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74"/>
      <c r="AS182" s="74"/>
      <c r="AT182" s="74"/>
      <c r="AU182" s="74"/>
      <c r="AV182" s="74"/>
      <c r="AW182" s="74"/>
      <c r="AX182" s="74"/>
      <c r="AY182" s="74"/>
      <c r="AZ182" s="74"/>
      <c r="BA182" s="74"/>
      <c r="BB182" s="74"/>
      <c r="BC182" s="74"/>
      <c r="BD182" s="74"/>
      <c r="BE182" s="74"/>
      <c r="BF182" s="74"/>
      <c r="BG182" s="74"/>
      <c r="BH182" s="74"/>
      <c r="BI182" s="74"/>
      <c r="BJ182" s="74"/>
      <c r="BK182" s="74"/>
      <c r="BL182" s="74"/>
      <c r="BM182" s="74"/>
      <c r="BN182" s="74"/>
      <c r="BO182" s="74"/>
      <c r="BP182" s="74"/>
      <c r="BQ182" s="74"/>
      <c r="BR182" s="74"/>
      <c r="BS182" s="74"/>
      <c r="BT182" s="74"/>
      <c r="BU182" s="74"/>
      <c r="BV182" s="74"/>
      <c r="BW182" s="74"/>
      <c r="BX182" s="74"/>
      <c r="BY182" s="74"/>
      <c r="BZ182" s="74"/>
      <c r="CA182" s="74"/>
      <c r="CB182" s="74"/>
      <c r="CC182" s="74"/>
      <c r="CD182" s="74"/>
      <c r="CE182" s="74"/>
      <c r="CF182" s="74"/>
      <c r="CG182" s="74"/>
      <c r="CH182" s="74"/>
      <c r="CI182" s="74"/>
      <c r="CJ182" s="74"/>
      <c r="CK182" s="74"/>
      <c r="CL182" s="74"/>
      <c r="CM182" s="74"/>
      <c r="CN182" s="74"/>
      <c r="CO182" s="74"/>
      <c r="CP182" s="74"/>
      <c r="CQ182" s="74"/>
      <c r="CR182" s="74"/>
      <c r="CS182" s="74"/>
      <c r="CT182" s="74"/>
      <c r="CU182" s="74"/>
      <c r="CV182" s="74"/>
      <c r="CW182" s="74"/>
      <c r="CX182" s="74"/>
      <c r="CY182" s="74"/>
      <c r="CZ182" s="74"/>
      <c r="DA182" s="74"/>
      <c r="DB182" s="74"/>
      <c r="DC182" s="74"/>
      <c r="DD182" s="74"/>
      <c r="DE182" s="74"/>
      <c r="DF182" s="74"/>
      <c r="DG182" s="74"/>
      <c r="DH182" s="74"/>
      <c r="DI182" s="74"/>
      <c r="DJ182" s="74"/>
      <c r="DK182" s="74"/>
      <c r="DL182" s="74"/>
      <c r="DM182" s="74"/>
      <c r="DN182" s="74"/>
      <c r="DO182" s="74"/>
      <c r="DP182" s="74"/>
      <c r="DQ182" s="74"/>
      <c r="DR182" s="74"/>
      <c r="DS182" s="74"/>
      <c r="DT182" s="74"/>
      <c r="DU182" s="74"/>
      <c r="DV182" s="74"/>
      <c r="DW182" s="74"/>
      <c r="DX182" s="74"/>
      <c r="DY182" s="74"/>
      <c r="DZ182" s="74"/>
    </row>
    <row r="183" spans="1:130" s="245" customFormat="1" ht="13.5" customHeight="1">
      <c r="A183" s="68"/>
      <c r="B183" s="69"/>
      <c r="C183" s="70"/>
      <c r="D183" s="77" t="s">
        <v>181</v>
      </c>
      <c r="E183" s="70"/>
      <c r="F183" s="78"/>
      <c r="G183" s="72"/>
      <c r="H183" s="72"/>
      <c r="I183" s="101"/>
      <c r="J183" s="372"/>
      <c r="K183" s="332"/>
      <c r="L183" s="333"/>
      <c r="M183" s="333"/>
      <c r="N183" s="333"/>
      <c r="O183" s="373"/>
      <c r="P183" s="306"/>
      <c r="Q183" s="306"/>
      <c r="R183" s="306"/>
      <c r="S183" s="306"/>
      <c r="T183" s="306"/>
      <c r="U183" s="306"/>
      <c r="V183" s="306"/>
      <c r="W183" s="306"/>
      <c r="X183" s="306"/>
      <c r="Y183" s="306"/>
      <c r="Z183" s="306"/>
      <c r="AA183" s="306"/>
      <c r="AB183" s="306"/>
      <c r="AC183" s="306"/>
      <c r="AD183" s="306"/>
      <c r="AE183" s="306"/>
      <c r="AF183" s="306"/>
      <c r="AG183" s="306"/>
      <c r="AH183" s="306"/>
      <c r="AI183" s="306"/>
      <c r="AJ183" s="306"/>
      <c r="AK183" s="306"/>
      <c r="AL183" s="306"/>
      <c r="AM183" s="306"/>
      <c r="AN183" s="306"/>
      <c r="AO183" s="306"/>
      <c r="AP183" s="306"/>
      <c r="AQ183" s="306"/>
    </row>
    <row r="184" spans="1:130" s="254" customFormat="1" ht="27" customHeight="1">
      <c r="A184" s="278"/>
      <c r="B184" s="279"/>
      <c r="C184" s="279"/>
      <c r="D184" s="77" t="s">
        <v>182</v>
      </c>
      <c r="E184" s="279"/>
      <c r="F184" s="171">
        <f>(11.9+10.35+16.9+14.5+15.3+15.75+22+17.45)*1.1</f>
        <v>136.56500000000003</v>
      </c>
      <c r="G184" s="172"/>
      <c r="H184" s="172"/>
      <c r="I184" s="339"/>
      <c r="J184" s="372"/>
      <c r="K184" s="332"/>
      <c r="L184" s="333"/>
      <c r="M184" s="333"/>
      <c r="N184" s="333"/>
      <c r="O184" s="373"/>
      <c r="P184" s="306"/>
      <c r="Q184" s="306"/>
      <c r="R184" s="306"/>
      <c r="S184" s="306"/>
      <c r="T184" s="306"/>
      <c r="U184" s="306"/>
      <c r="V184" s="306"/>
      <c r="W184" s="306"/>
      <c r="X184" s="306"/>
      <c r="Y184" s="306"/>
      <c r="Z184" s="306"/>
      <c r="AA184" s="306"/>
      <c r="AB184" s="306"/>
      <c r="AC184" s="306"/>
      <c r="AD184" s="306"/>
      <c r="AE184" s="306"/>
      <c r="AF184" s="306"/>
      <c r="AG184" s="306"/>
      <c r="AH184" s="306"/>
      <c r="AI184" s="306"/>
      <c r="AJ184" s="306"/>
      <c r="AK184" s="306"/>
      <c r="AL184" s="306"/>
      <c r="AM184" s="306"/>
      <c r="AN184" s="306"/>
      <c r="AO184" s="306"/>
      <c r="AP184" s="306"/>
      <c r="AQ184" s="306"/>
    </row>
    <row r="185" spans="1:130" s="254" customFormat="1" ht="13.5" customHeight="1">
      <c r="A185" s="278"/>
      <c r="B185" s="279"/>
      <c r="C185" s="279"/>
      <c r="D185" s="77" t="s">
        <v>183</v>
      </c>
      <c r="E185" s="279"/>
      <c r="F185" s="171"/>
      <c r="G185" s="172"/>
      <c r="H185" s="172"/>
      <c r="I185" s="280"/>
      <c r="J185" s="221"/>
      <c r="K185" s="332"/>
      <c r="L185" s="333"/>
      <c r="M185" s="333"/>
      <c r="N185" s="333"/>
      <c r="O185" s="373"/>
      <c r="P185" s="306"/>
      <c r="Q185" s="306"/>
      <c r="R185" s="306"/>
      <c r="S185" s="306"/>
      <c r="T185" s="306"/>
      <c r="U185" s="306"/>
      <c r="V185" s="306"/>
      <c r="W185" s="306"/>
      <c r="X185" s="306"/>
      <c r="Y185" s="306"/>
      <c r="Z185" s="306"/>
      <c r="AA185" s="306"/>
      <c r="AB185" s="306"/>
      <c r="AC185" s="306"/>
      <c r="AD185" s="306"/>
      <c r="AE185" s="306"/>
      <c r="AF185" s="306"/>
      <c r="AG185" s="306"/>
      <c r="AH185" s="306"/>
      <c r="AI185" s="306"/>
      <c r="AJ185" s="306"/>
      <c r="AK185" s="306"/>
      <c r="AL185" s="306"/>
      <c r="AM185" s="306"/>
      <c r="AN185" s="306"/>
      <c r="AO185" s="306"/>
      <c r="AP185" s="306"/>
      <c r="AQ185" s="306"/>
    </row>
    <row r="186" spans="1:130" s="281" customFormat="1" ht="13.5" customHeight="1">
      <c r="A186" s="68">
        <v>36</v>
      </c>
      <c r="B186" s="69" t="s">
        <v>163</v>
      </c>
      <c r="C186" s="70">
        <v>776111311</v>
      </c>
      <c r="D186" s="70" t="s">
        <v>184</v>
      </c>
      <c r="E186" s="70" t="s">
        <v>31</v>
      </c>
      <c r="F186" s="100">
        <f>F180</f>
        <v>163.11000000000001</v>
      </c>
      <c r="G186" s="72"/>
      <c r="H186" s="72">
        <f>F186*G186</f>
        <v>0</v>
      </c>
      <c r="I186" s="101" t="s">
        <v>32</v>
      </c>
      <c r="J186" s="330"/>
      <c r="K186" s="306"/>
      <c r="L186" s="306"/>
      <c r="M186" s="306"/>
      <c r="N186" s="306"/>
      <c r="O186" s="306"/>
      <c r="P186" s="306"/>
      <c r="Q186" s="306"/>
      <c r="R186" s="306"/>
      <c r="S186" s="306"/>
      <c r="T186" s="306"/>
      <c r="U186" s="306"/>
      <c r="V186" s="306"/>
      <c r="W186" s="306"/>
      <c r="X186" s="306"/>
      <c r="Y186" s="306"/>
      <c r="Z186" s="306"/>
      <c r="AA186" s="306"/>
      <c r="AB186" s="306"/>
      <c r="AC186" s="306"/>
      <c r="AD186" s="306"/>
      <c r="AE186" s="306"/>
      <c r="AF186" s="306"/>
      <c r="AG186" s="306"/>
      <c r="AH186" s="306"/>
      <c r="AI186" s="306"/>
      <c r="AJ186" s="306"/>
      <c r="AK186" s="306"/>
      <c r="AL186" s="306"/>
      <c r="AM186" s="306"/>
      <c r="AN186" s="306"/>
      <c r="AO186" s="306"/>
      <c r="AP186" s="306"/>
      <c r="AQ186" s="306"/>
      <c r="AR186" s="245"/>
      <c r="AS186" s="245"/>
      <c r="AT186" s="245"/>
      <c r="AU186" s="245"/>
      <c r="AV186" s="245"/>
      <c r="AW186" s="245"/>
      <c r="AX186" s="245"/>
      <c r="AY186" s="245"/>
      <c r="AZ186" s="245"/>
      <c r="BA186" s="245"/>
      <c r="BB186" s="245"/>
      <c r="BC186" s="245"/>
      <c r="BD186" s="245"/>
      <c r="BE186" s="245"/>
      <c r="BF186" s="245"/>
      <c r="BG186" s="245"/>
      <c r="BH186" s="245"/>
      <c r="BI186" s="245"/>
      <c r="BJ186" s="245"/>
      <c r="BK186" s="245"/>
      <c r="BL186" s="245"/>
      <c r="BM186" s="245"/>
      <c r="BN186" s="245"/>
      <c r="BO186" s="245"/>
      <c r="BP186" s="245"/>
      <c r="BQ186" s="245"/>
      <c r="BR186" s="245"/>
      <c r="BS186" s="245"/>
      <c r="BT186" s="245"/>
      <c r="BU186" s="245"/>
      <c r="BV186" s="245"/>
      <c r="BW186" s="245"/>
      <c r="BX186" s="245"/>
      <c r="BY186" s="245"/>
      <c r="BZ186" s="245"/>
      <c r="CA186" s="245"/>
      <c r="CB186" s="245"/>
      <c r="CC186" s="245"/>
      <c r="CD186" s="245"/>
      <c r="CE186" s="245"/>
      <c r="CF186" s="245"/>
      <c r="CG186" s="245"/>
      <c r="CH186" s="245"/>
      <c r="CI186" s="245"/>
      <c r="CJ186" s="245"/>
      <c r="CK186" s="245"/>
      <c r="CL186" s="245"/>
      <c r="CM186" s="245"/>
      <c r="CN186" s="245"/>
      <c r="CO186" s="245"/>
      <c r="CP186" s="245"/>
      <c r="CQ186" s="245"/>
      <c r="CR186" s="245"/>
      <c r="CS186" s="245"/>
      <c r="CT186" s="245"/>
      <c r="CU186" s="245"/>
      <c r="CV186" s="245"/>
      <c r="CW186" s="245"/>
      <c r="CX186" s="245"/>
      <c r="CY186" s="245"/>
      <c r="CZ186" s="245"/>
      <c r="DA186" s="245"/>
      <c r="DB186" s="245"/>
      <c r="DC186" s="245"/>
      <c r="DD186" s="245"/>
      <c r="DE186" s="245"/>
      <c r="DF186" s="245"/>
      <c r="DG186" s="245"/>
      <c r="DH186" s="245"/>
      <c r="DI186" s="245"/>
      <c r="DJ186" s="245"/>
      <c r="DK186" s="245"/>
      <c r="DL186" s="245"/>
      <c r="DM186" s="245"/>
      <c r="DN186" s="245"/>
      <c r="DO186" s="245"/>
      <c r="DP186" s="245"/>
      <c r="DQ186" s="245"/>
      <c r="DR186" s="245"/>
      <c r="DS186" s="245"/>
      <c r="DT186" s="245"/>
      <c r="DU186" s="245"/>
      <c r="DV186" s="245"/>
      <c r="DW186" s="245"/>
      <c r="DX186" s="245"/>
      <c r="DY186" s="245"/>
      <c r="DZ186" s="245"/>
    </row>
    <row r="187" spans="1:130" s="281" customFormat="1" ht="13.5" customHeight="1">
      <c r="A187" s="68">
        <v>37</v>
      </c>
      <c r="B187" s="69" t="s">
        <v>163</v>
      </c>
      <c r="C187" s="70">
        <v>776121311</v>
      </c>
      <c r="D187" s="70" t="s">
        <v>185</v>
      </c>
      <c r="E187" s="70" t="s">
        <v>31</v>
      </c>
      <c r="F187" s="100">
        <f>F186</f>
        <v>163.11000000000001</v>
      </c>
      <c r="G187" s="72"/>
      <c r="H187" s="72">
        <f>F187*G187</f>
        <v>0</v>
      </c>
      <c r="I187" s="101" t="s">
        <v>32</v>
      </c>
      <c r="J187" s="330"/>
      <c r="K187" s="306"/>
      <c r="L187" s="306"/>
      <c r="M187" s="306"/>
      <c r="N187" s="306"/>
      <c r="O187" s="306"/>
      <c r="P187" s="306"/>
      <c r="Q187" s="306"/>
      <c r="R187" s="306"/>
      <c r="S187" s="306"/>
      <c r="T187" s="306"/>
      <c r="U187" s="306"/>
      <c r="V187" s="306"/>
      <c r="W187" s="306"/>
      <c r="X187" s="306"/>
      <c r="Y187" s="306"/>
      <c r="Z187" s="306"/>
      <c r="AA187" s="306"/>
      <c r="AB187" s="306"/>
      <c r="AC187" s="306"/>
      <c r="AD187" s="306"/>
      <c r="AE187" s="306"/>
      <c r="AF187" s="306"/>
      <c r="AG187" s="306"/>
      <c r="AH187" s="306"/>
      <c r="AI187" s="306"/>
      <c r="AJ187" s="306"/>
      <c r="AK187" s="306"/>
      <c r="AL187" s="306"/>
      <c r="AM187" s="306"/>
      <c r="AN187" s="306"/>
      <c r="AO187" s="306"/>
      <c r="AP187" s="306"/>
      <c r="AQ187" s="306"/>
      <c r="AR187" s="245"/>
      <c r="AS187" s="245"/>
      <c r="AT187" s="245"/>
      <c r="AU187" s="245"/>
      <c r="AV187" s="245"/>
      <c r="AW187" s="245"/>
      <c r="AX187" s="245"/>
      <c r="AY187" s="245"/>
      <c r="AZ187" s="245"/>
      <c r="BA187" s="245"/>
      <c r="BB187" s="245"/>
      <c r="BC187" s="245"/>
      <c r="BD187" s="245"/>
      <c r="BE187" s="245"/>
      <c r="BF187" s="245"/>
      <c r="BG187" s="245"/>
      <c r="BH187" s="245"/>
      <c r="BI187" s="245"/>
      <c r="BJ187" s="245"/>
      <c r="BK187" s="245"/>
      <c r="BL187" s="245"/>
      <c r="BM187" s="245"/>
      <c r="BN187" s="245"/>
      <c r="BO187" s="245"/>
      <c r="BP187" s="245"/>
      <c r="BQ187" s="245"/>
      <c r="BR187" s="245"/>
      <c r="BS187" s="245"/>
      <c r="BT187" s="245"/>
      <c r="BU187" s="245"/>
      <c r="BV187" s="245"/>
      <c r="BW187" s="245"/>
      <c r="BX187" s="245"/>
      <c r="BY187" s="245"/>
      <c r="BZ187" s="245"/>
      <c r="CA187" s="245"/>
      <c r="CB187" s="245"/>
      <c r="CC187" s="245"/>
      <c r="CD187" s="245"/>
      <c r="CE187" s="245"/>
      <c r="CF187" s="245"/>
      <c r="CG187" s="245"/>
      <c r="CH187" s="245"/>
      <c r="CI187" s="245"/>
      <c r="CJ187" s="245"/>
      <c r="CK187" s="245"/>
      <c r="CL187" s="245"/>
      <c r="CM187" s="245"/>
      <c r="CN187" s="245"/>
      <c r="CO187" s="245"/>
      <c r="CP187" s="245"/>
      <c r="CQ187" s="245"/>
      <c r="CR187" s="245"/>
      <c r="CS187" s="245"/>
      <c r="CT187" s="245"/>
      <c r="CU187" s="245"/>
      <c r="CV187" s="245"/>
      <c r="CW187" s="245"/>
      <c r="CX187" s="245"/>
      <c r="CY187" s="245"/>
      <c r="CZ187" s="245"/>
      <c r="DA187" s="245"/>
      <c r="DB187" s="245"/>
      <c r="DC187" s="245"/>
      <c r="DD187" s="245"/>
      <c r="DE187" s="245"/>
      <c r="DF187" s="245"/>
      <c r="DG187" s="245"/>
      <c r="DH187" s="245"/>
      <c r="DI187" s="245"/>
      <c r="DJ187" s="245"/>
      <c r="DK187" s="245"/>
      <c r="DL187" s="245"/>
      <c r="DM187" s="245"/>
      <c r="DN187" s="245"/>
      <c r="DO187" s="245"/>
      <c r="DP187" s="245"/>
      <c r="DQ187" s="245"/>
      <c r="DR187" s="245"/>
      <c r="DS187" s="245"/>
      <c r="DT187" s="245"/>
      <c r="DU187" s="245"/>
      <c r="DV187" s="245"/>
      <c r="DW187" s="245"/>
      <c r="DX187" s="245"/>
      <c r="DY187" s="245"/>
      <c r="DZ187" s="245"/>
    </row>
    <row r="188" spans="1:130" s="254" customFormat="1" ht="13.5" customHeight="1">
      <c r="A188" s="278">
        <v>38</v>
      </c>
      <c r="B188" s="279">
        <v>776</v>
      </c>
      <c r="C188" s="279" t="s">
        <v>186</v>
      </c>
      <c r="D188" s="279" t="s">
        <v>187</v>
      </c>
      <c r="E188" s="279" t="s">
        <v>44</v>
      </c>
      <c r="F188" s="282">
        <f>SUM(F190:F191)</f>
        <v>173.74500000000003</v>
      </c>
      <c r="G188" s="172"/>
      <c r="H188" s="172">
        <f>F188*G188</f>
        <v>0</v>
      </c>
      <c r="I188" s="101" t="s">
        <v>74</v>
      </c>
      <c r="J188" s="330"/>
      <c r="K188" s="304"/>
      <c r="L188" s="305"/>
      <c r="M188" s="306"/>
      <c r="N188" s="307"/>
      <c r="O188" s="308"/>
      <c r="P188" s="215"/>
      <c r="Q188" s="215"/>
      <c r="R188" s="299"/>
      <c r="S188" s="306"/>
      <c r="T188" s="306"/>
      <c r="U188" s="306"/>
      <c r="V188" s="306"/>
      <c r="W188" s="306"/>
      <c r="X188" s="306"/>
      <c r="Y188" s="306"/>
      <c r="Z188" s="306"/>
      <c r="AA188" s="306"/>
      <c r="AB188" s="306"/>
      <c r="AC188" s="306"/>
      <c r="AD188" s="306"/>
      <c r="AE188" s="306"/>
      <c r="AF188" s="306"/>
      <c r="AG188" s="306"/>
      <c r="AH188" s="306"/>
      <c r="AI188" s="306"/>
      <c r="AJ188" s="306"/>
      <c r="AK188" s="306"/>
      <c r="AL188" s="306"/>
      <c r="AM188" s="306"/>
      <c r="AN188" s="306"/>
      <c r="AO188" s="306"/>
      <c r="AP188" s="306"/>
      <c r="AQ188" s="306"/>
    </row>
    <row r="189" spans="1:130" s="254" customFormat="1" ht="13.5" customHeight="1">
      <c r="A189" s="278"/>
      <c r="B189" s="279"/>
      <c r="C189" s="279"/>
      <c r="D189" s="77" t="s">
        <v>188</v>
      </c>
      <c r="E189" s="279"/>
      <c r="F189" s="282"/>
      <c r="G189" s="172"/>
      <c r="H189" s="172"/>
      <c r="I189" s="101"/>
      <c r="J189" s="330"/>
      <c r="K189" s="304"/>
      <c r="L189" s="305"/>
      <c r="M189" s="306"/>
      <c r="N189" s="307"/>
      <c r="O189" s="308"/>
      <c r="P189" s="215"/>
      <c r="Q189" s="215"/>
      <c r="R189" s="299"/>
      <c r="S189" s="306"/>
      <c r="T189" s="306"/>
      <c r="U189" s="306"/>
      <c r="V189" s="306"/>
      <c r="W189" s="306"/>
      <c r="X189" s="306"/>
      <c r="Y189" s="306"/>
      <c r="Z189" s="306"/>
      <c r="AA189" s="306"/>
      <c r="AB189" s="306"/>
      <c r="AC189" s="306"/>
      <c r="AD189" s="306"/>
      <c r="AE189" s="306"/>
      <c r="AF189" s="306"/>
      <c r="AG189" s="306"/>
      <c r="AH189" s="306"/>
      <c r="AI189" s="306"/>
      <c r="AJ189" s="306"/>
      <c r="AK189" s="306"/>
      <c r="AL189" s="306"/>
      <c r="AM189" s="306"/>
      <c r="AN189" s="306"/>
      <c r="AO189" s="306"/>
      <c r="AP189" s="306"/>
      <c r="AQ189" s="306"/>
    </row>
    <row r="190" spans="1:130" s="254" customFormat="1" ht="27" customHeight="1">
      <c r="A190" s="278"/>
      <c r="B190" s="279"/>
      <c r="C190" s="279"/>
      <c r="D190" s="77" t="s">
        <v>189</v>
      </c>
      <c r="E190" s="279"/>
      <c r="F190" s="171">
        <f>(11.9+10.35+16.9+14.5+15.3+15.75+22+17.45)*1.1</f>
        <v>136.56500000000003</v>
      </c>
      <c r="G190" s="172"/>
      <c r="H190" s="172"/>
      <c r="I190" s="340"/>
      <c r="J190" s="374"/>
      <c r="K190" s="334"/>
      <c r="L190" s="334"/>
      <c r="M190" s="334"/>
      <c r="N190" s="331"/>
      <c r="O190" s="306"/>
      <c r="P190" s="306"/>
      <c r="Q190" s="306"/>
      <c r="R190" s="306"/>
      <c r="S190" s="306"/>
      <c r="T190" s="306"/>
      <c r="U190" s="306"/>
      <c r="V190" s="306"/>
      <c r="W190" s="306"/>
      <c r="X190" s="306"/>
      <c r="Y190" s="306"/>
      <c r="Z190" s="306"/>
      <c r="AA190" s="306"/>
      <c r="AB190" s="306"/>
      <c r="AC190" s="306"/>
      <c r="AD190" s="306"/>
      <c r="AE190" s="306"/>
      <c r="AF190" s="306"/>
      <c r="AG190" s="306"/>
      <c r="AH190" s="306"/>
      <c r="AI190" s="306"/>
      <c r="AJ190" s="306"/>
      <c r="AK190" s="306"/>
      <c r="AL190" s="306"/>
      <c r="AM190" s="306"/>
      <c r="AN190" s="306"/>
      <c r="AO190" s="306"/>
      <c r="AP190" s="306"/>
      <c r="AQ190" s="306"/>
    </row>
    <row r="191" spans="1:130" s="254" customFormat="1" ht="27" customHeight="1">
      <c r="A191" s="278"/>
      <c r="B191" s="279"/>
      <c r="C191" s="279"/>
      <c r="D191" s="77" t="s">
        <v>190</v>
      </c>
      <c r="E191" s="279"/>
      <c r="F191" s="171">
        <f>(15.95+17.85)*1.1</f>
        <v>37.18</v>
      </c>
      <c r="G191" s="172"/>
      <c r="H191" s="172"/>
      <c r="I191" s="340"/>
      <c r="J191" s="335"/>
      <c r="K191" s="336"/>
      <c r="L191" s="334"/>
      <c r="M191" s="334"/>
      <c r="N191" s="336"/>
      <c r="O191" s="306"/>
      <c r="P191" s="306"/>
      <c r="Q191" s="306"/>
      <c r="R191" s="306"/>
      <c r="S191" s="306"/>
      <c r="T191" s="306"/>
      <c r="U191" s="306"/>
      <c r="V191" s="306"/>
      <c r="W191" s="306"/>
      <c r="X191" s="306"/>
      <c r="Y191" s="306"/>
      <c r="Z191" s="306"/>
      <c r="AA191" s="306"/>
      <c r="AB191" s="306"/>
      <c r="AC191" s="306"/>
      <c r="AD191" s="306"/>
      <c r="AE191" s="306"/>
      <c r="AF191" s="306"/>
      <c r="AG191" s="306"/>
      <c r="AH191" s="306"/>
      <c r="AI191" s="306"/>
      <c r="AJ191" s="306"/>
      <c r="AK191" s="306"/>
      <c r="AL191" s="306"/>
      <c r="AM191" s="306"/>
      <c r="AN191" s="306"/>
      <c r="AO191" s="306"/>
      <c r="AP191" s="306"/>
      <c r="AQ191" s="306"/>
    </row>
    <row r="192" spans="1:130" s="254" customFormat="1" ht="13.5" customHeight="1">
      <c r="A192" s="278"/>
      <c r="B192" s="279"/>
      <c r="C192" s="279"/>
      <c r="D192" s="77" t="s">
        <v>191</v>
      </c>
      <c r="E192" s="279"/>
      <c r="F192" s="171"/>
      <c r="G192" s="172"/>
      <c r="H192" s="172"/>
      <c r="I192" s="172"/>
      <c r="J192" s="335"/>
      <c r="K192" s="334"/>
      <c r="L192" s="334"/>
      <c r="M192" s="334"/>
      <c r="N192" s="331"/>
      <c r="O192" s="306"/>
      <c r="P192" s="306"/>
      <c r="Q192" s="306"/>
      <c r="R192" s="306"/>
      <c r="S192" s="306"/>
      <c r="T192" s="306"/>
      <c r="U192" s="306"/>
      <c r="V192" s="306"/>
      <c r="W192" s="306"/>
      <c r="X192" s="306"/>
      <c r="Y192" s="306"/>
      <c r="Z192" s="306"/>
      <c r="AA192" s="306"/>
      <c r="AB192" s="306"/>
      <c r="AC192" s="306"/>
      <c r="AD192" s="306"/>
      <c r="AE192" s="306"/>
      <c r="AF192" s="306"/>
      <c r="AG192" s="306"/>
      <c r="AH192" s="306"/>
      <c r="AI192" s="306"/>
      <c r="AJ192" s="306"/>
      <c r="AK192" s="306"/>
      <c r="AL192" s="306"/>
      <c r="AM192" s="306"/>
      <c r="AN192" s="306"/>
      <c r="AO192" s="306"/>
      <c r="AP192" s="306"/>
      <c r="AQ192" s="306"/>
    </row>
    <row r="193" spans="1:130" s="245" customFormat="1" ht="13.5" customHeight="1">
      <c r="A193" s="68">
        <v>39</v>
      </c>
      <c r="B193" s="70">
        <v>776</v>
      </c>
      <c r="C193" s="70">
        <v>776991121</v>
      </c>
      <c r="D193" s="70" t="s">
        <v>192</v>
      </c>
      <c r="E193" s="70" t="s">
        <v>31</v>
      </c>
      <c r="F193" s="100">
        <f>F187</f>
        <v>163.11000000000001</v>
      </c>
      <c r="G193" s="72"/>
      <c r="H193" s="72">
        <f>F193*G193</f>
        <v>0</v>
      </c>
      <c r="I193" s="101" t="s">
        <v>32</v>
      </c>
      <c r="J193" s="337"/>
      <c r="K193" s="304"/>
      <c r="L193" s="305"/>
      <c r="M193" s="306"/>
      <c r="N193" s="307"/>
      <c r="O193" s="308"/>
      <c r="P193" s="215"/>
      <c r="Q193" s="215"/>
      <c r="R193" s="299"/>
      <c r="S193" s="306"/>
      <c r="T193" s="306"/>
      <c r="U193" s="306"/>
      <c r="V193" s="306"/>
      <c r="W193" s="306"/>
      <c r="X193" s="306"/>
      <c r="Y193" s="306"/>
      <c r="Z193" s="306"/>
      <c r="AA193" s="306"/>
      <c r="AB193" s="306"/>
      <c r="AC193" s="306"/>
      <c r="AD193" s="306"/>
      <c r="AE193" s="306"/>
      <c r="AF193" s="306"/>
      <c r="AG193" s="306"/>
      <c r="AH193" s="306"/>
      <c r="AI193" s="306"/>
      <c r="AJ193" s="306"/>
      <c r="AK193" s="306"/>
      <c r="AL193" s="306"/>
      <c r="AM193" s="306"/>
      <c r="AN193" s="306"/>
      <c r="AO193" s="306"/>
      <c r="AP193" s="306"/>
      <c r="AQ193" s="306"/>
    </row>
    <row r="194" spans="1:130" s="8" customFormat="1" ht="13.5" customHeight="1">
      <c r="A194" s="68">
        <v>40</v>
      </c>
      <c r="B194" s="70">
        <v>776</v>
      </c>
      <c r="C194" s="70">
        <v>998776202</v>
      </c>
      <c r="D194" s="70" t="s">
        <v>193</v>
      </c>
      <c r="E194" s="70" t="s">
        <v>158</v>
      </c>
      <c r="F194" s="100">
        <v>0.38</v>
      </c>
      <c r="G194" s="72"/>
      <c r="H194" s="72">
        <f>F194*G194</f>
        <v>0</v>
      </c>
      <c r="I194" s="101" t="s">
        <v>32</v>
      </c>
      <c r="J194" s="311"/>
      <c r="K194" s="312"/>
      <c r="L194" s="312"/>
      <c r="M194" s="215"/>
      <c r="N194" s="215"/>
      <c r="O194" s="215"/>
      <c r="P194" s="215"/>
      <c r="Q194" s="215"/>
      <c r="R194" s="215"/>
      <c r="S194" s="215"/>
      <c r="T194" s="215"/>
      <c r="U194" s="215"/>
      <c r="V194" s="215"/>
      <c r="W194" s="215"/>
      <c r="X194" s="215"/>
      <c r="Y194" s="215"/>
      <c r="Z194" s="215"/>
      <c r="AA194" s="215"/>
      <c r="AB194" s="215"/>
      <c r="AC194" s="215"/>
      <c r="AD194" s="215"/>
      <c r="AE194" s="215"/>
      <c r="AF194" s="215"/>
      <c r="AG194" s="215"/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74"/>
      <c r="AS194" s="74"/>
      <c r="AT194" s="74"/>
      <c r="AU194" s="74"/>
      <c r="AV194" s="74"/>
      <c r="AW194" s="74"/>
      <c r="AX194" s="74"/>
      <c r="AY194" s="74"/>
      <c r="AZ194" s="74"/>
      <c r="BA194" s="74"/>
      <c r="BB194" s="74"/>
      <c r="BC194" s="74"/>
      <c r="BD194" s="74"/>
      <c r="BE194" s="74"/>
      <c r="BF194" s="74"/>
      <c r="BG194" s="74"/>
      <c r="BH194" s="74"/>
      <c r="BI194" s="74"/>
      <c r="BJ194" s="74"/>
      <c r="BK194" s="74"/>
      <c r="BL194" s="74"/>
      <c r="BM194" s="74"/>
      <c r="BN194" s="74"/>
      <c r="BO194" s="74"/>
      <c r="BP194" s="74"/>
      <c r="BQ194" s="74"/>
      <c r="BR194" s="74"/>
      <c r="BS194" s="74"/>
      <c r="BT194" s="74"/>
      <c r="BU194" s="74"/>
      <c r="BV194" s="74"/>
      <c r="BW194" s="74"/>
      <c r="BX194" s="74"/>
      <c r="BY194" s="74"/>
      <c r="BZ194" s="74"/>
      <c r="CA194" s="74"/>
      <c r="CB194" s="74"/>
      <c r="CC194" s="74"/>
      <c r="CD194" s="74"/>
      <c r="CE194" s="74"/>
      <c r="CF194" s="74"/>
      <c r="CG194" s="74"/>
      <c r="CH194" s="74"/>
      <c r="CI194" s="74"/>
      <c r="CJ194" s="74"/>
      <c r="CK194" s="74"/>
      <c r="CL194" s="74"/>
      <c r="CM194" s="74"/>
      <c r="CN194" s="74"/>
      <c r="CO194" s="74"/>
      <c r="CP194" s="74"/>
      <c r="CQ194" s="74"/>
      <c r="CR194" s="74"/>
      <c r="CS194" s="74"/>
      <c r="CT194" s="74"/>
      <c r="CU194" s="74"/>
      <c r="CV194" s="74"/>
      <c r="CW194" s="74"/>
      <c r="CX194" s="74"/>
      <c r="CY194" s="74"/>
      <c r="CZ194" s="74"/>
      <c r="DA194" s="74"/>
      <c r="DB194" s="74"/>
      <c r="DC194" s="74"/>
      <c r="DD194" s="74"/>
      <c r="DE194" s="74"/>
      <c r="DF194" s="74"/>
      <c r="DG194" s="74"/>
      <c r="DH194" s="74"/>
      <c r="DI194" s="74"/>
      <c r="DJ194" s="74"/>
      <c r="DK194" s="74"/>
      <c r="DL194" s="74"/>
      <c r="DM194" s="74"/>
      <c r="DN194" s="74"/>
      <c r="DO194" s="74"/>
      <c r="DP194" s="74"/>
      <c r="DQ194" s="74"/>
      <c r="DR194" s="74"/>
      <c r="DS194" s="74"/>
      <c r="DT194" s="74"/>
      <c r="DU194" s="74"/>
      <c r="DV194" s="74"/>
      <c r="DW194" s="74"/>
      <c r="DX194" s="74"/>
      <c r="DY194" s="74"/>
      <c r="DZ194" s="74"/>
    </row>
    <row r="195" spans="1:130" s="281" customFormat="1" ht="13.5" customHeight="1">
      <c r="A195" s="68">
        <v>41</v>
      </c>
      <c r="B195" s="70" t="s">
        <v>66</v>
      </c>
      <c r="C195" s="70" t="s">
        <v>194</v>
      </c>
      <c r="D195" s="70" t="s">
        <v>195</v>
      </c>
      <c r="E195" s="70" t="s">
        <v>69</v>
      </c>
      <c r="F195" s="72">
        <f>F196</f>
        <v>20</v>
      </c>
      <c r="G195" s="72"/>
      <c r="H195" s="72">
        <f>F195*G195</f>
        <v>0</v>
      </c>
      <c r="I195" s="101" t="s">
        <v>32</v>
      </c>
      <c r="J195" s="306"/>
      <c r="K195" s="306"/>
      <c r="L195" s="306"/>
      <c r="M195" s="306"/>
      <c r="N195" s="306"/>
      <c r="O195" s="306"/>
      <c r="P195" s="306"/>
      <c r="Q195" s="306"/>
      <c r="R195" s="306"/>
      <c r="S195" s="306"/>
      <c r="T195" s="306"/>
      <c r="U195" s="306"/>
      <c r="V195" s="306"/>
      <c r="W195" s="306"/>
      <c r="X195" s="306"/>
      <c r="Y195" s="306"/>
      <c r="Z195" s="306"/>
      <c r="AA195" s="306"/>
      <c r="AB195" s="306"/>
      <c r="AC195" s="306"/>
      <c r="AD195" s="306"/>
      <c r="AE195" s="306"/>
      <c r="AF195" s="306"/>
      <c r="AG195" s="306"/>
      <c r="AH195" s="306"/>
      <c r="AI195" s="306"/>
      <c r="AJ195" s="306"/>
      <c r="AK195" s="306"/>
      <c r="AL195" s="306"/>
      <c r="AM195" s="306"/>
      <c r="AN195" s="306"/>
      <c r="AO195" s="306"/>
      <c r="AP195" s="306"/>
      <c r="AQ195" s="306"/>
      <c r="AR195" s="245"/>
      <c r="AS195" s="245"/>
      <c r="AT195" s="245"/>
      <c r="AU195" s="245"/>
      <c r="AV195" s="245"/>
      <c r="AW195" s="245"/>
      <c r="AX195" s="245"/>
      <c r="AY195" s="245"/>
      <c r="AZ195" s="245"/>
      <c r="BA195" s="245"/>
      <c r="BB195" s="245"/>
      <c r="BC195" s="245"/>
      <c r="BD195" s="245"/>
      <c r="BE195" s="245"/>
      <c r="BF195" s="245"/>
      <c r="BG195" s="245"/>
      <c r="BH195" s="245"/>
      <c r="BI195" s="245"/>
      <c r="BJ195" s="245"/>
      <c r="BK195" s="245"/>
      <c r="BL195" s="245"/>
      <c r="BM195" s="245"/>
      <c r="BN195" s="245"/>
      <c r="BO195" s="245"/>
      <c r="BP195" s="245"/>
      <c r="BQ195" s="245"/>
      <c r="BR195" s="245"/>
      <c r="BS195" s="245"/>
      <c r="BT195" s="245"/>
      <c r="BU195" s="245"/>
      <c r="BV195" s="245"/>
      <c r="BW195" s="245"/>
      <c r="BX195" s="245"/>
      <c r="BY195" s="245"/>
      <c r="BZ195" s="245"/>
      <c r="CA195" s="245"/>
      <c r="CB195" s="245"/>
      <c r="CC195" s="245"/>
      <c r="CD195" s="245"/>
      <c r="CE195" s="245"/>
      <c r="CF195" s="245"/>
      <c r="CG195" s="245"/>
      <c r="CH195" s="245"/>
      <c r="CI195" s="245"/>
      <c r="CJ195" s="245"/>
      <c r="CK195" s="245"/>
      <c r="CL195" s="245"/>
      <c r="CM195" s="245"/>
      <c r="CN195" s="245"/>
      <c r="CO195" s="245"/>
      <c r="CP195" s="245"/>
      <c r="CQ195" s="245"/>
      <c r="CR195" s="245"/>
      <c r="CS195" s="245"/>
      <c r="CT195" s="245"/>
      <c r="CU195" s="245"/>
      <c r="CV195" s="245"/>
      <c r="CW195" s="245"/>
      <c r="CX195" s="245"/>
      <c r="CY195" s="245"/>
      <c r="CZ195" s="245"/>
      <c r="DA195" s="245"/>
      <c r="DB195" s="245"/>
      <c r="DC195" s="245"/>
      <c r="DD195" s="245"/>
      <c r="DE195" s="245"/>
      <c r="DF195" s="245"/>
      <c r="DG195" s="245"/>
      <c r="DH195" s="245"/>
      <c r="DI195" s="245"/>
      <c r="DJ195" s="245"/>
      <c r="DK195" s="245"/>
      <c r="DL195" s="245"/>
      <c r="DM195" s="245"/>
      <c r="DN195" s="245"/>
      <c r="DO195" s="245"/>
      <c r="DP195" s="245"/>
      <c r="DQ195" s="245"/>
      <c r="DR195" s="245"/>
      <c r="DS195" s="245"/>
      <c r="DT195" s="245"/>
      <c r="DU195" s="245"/>
      <c r="DV195" s="245"/>
      <c r="DW195" s="245"/>
      <c r="DX195" s="245"/>
      <c r="DY195" s="245"/>
      <c r="DZ195" s="245"/>
    </row>
    <row r="196" spans="1:130" s="8" customFormat="1" ht="13.5" customHeight="1">
      <c r="A196" s="113"/>
      <c r="B196" s="115"/>
      <c r="C196" s="115"/>
      <c r="D196" s="77" t="s">
        <v>196</v>
      </c>
      <c r="E196" s="115"/>
      <c r="F196" s="78">
        <v>20</v>
      </c>
      <c r="G196" s="145"/>
      <c r="H196" s="72"/>
      <c r="I196" s="111"/>
      <c r="J196" s="215"/>
      <c r="K196" s="215"/>
      <c r="L196" s="215"/>
      <c r="M196" s="215"/>
      <c r="N196" s="215"/>
      <c r="O196" s="215"/>
      <c r="P196" s="215"/>
      <c r="Q196" s="215"/>
      <c r="R196" s="215"/>
      <c r="S196" s="215"/>
      <c r="T196" s="215"/>
      <c r="U196" s="215"/>
      <c r="V196" s="215"/>
      <c r="W196" s="215"/>
      <c r="X196" s="215"/>
      <c r="Y196" s="215"/>
      <c r="Z196" s="215"/>
      <c r="AA196" s="215"/>
      <c r="AB196" s="215"/>
      <c r="AC196" s="215"/>
      <c r="AD196" s="215"/>
      <c r="AE196" s="215"/>
      <c r="AF196" s="215"/>
      <c r="AG196" s="215"/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74"/>
      <c r="AS196" s="74"/>
      <c r="AT196" s="74"/>
      <c r="AU196" s="74"/>
      <c r="AV196" s="74"/>
      <c r="AW196" s="74"/>
      <c r="AX196" s="74"/>
      <c r="AY196" s="74"/>
      <c r="AZ196" s="74"/>
      <c r="BA196" s="74"/>
      <c r="BB196" s="74"/>
      <c r="BC196" s="74"/>
      <c r="BD196" s="74"/>
      <c r="BE196" s="74"/>
      <c r="BF196" s="74"/>
      <c r="BG196" s="74"/>
      <c r="BH196" s="74"/>
      <c r="BI196" s="74"/>
      <c r="BJ196" s="74"/>
      <c r="BK196" s="74"/>
      <c r="BL196" s="74"/>
      <c r="BM196" s="74"/>
      <c r="BN196" s="74"/>
      <c r="BO196" s="74"/>
      <c r="BP196" s="74"/>
      <c r="BQ196" s="74"/>
      <c r="BR196" s="74"/>
      <c r="BS196" s="74"/>
      <c r="BT196" s="74"/>
      <c r="BU196" s="74"/>
      <c r="BV196" s="74"/>
      <c r="BW196" s="74"/>
      <c r="BX196" s="74"/>
      <c r="BY196" s="74"/>
      <c r="BZ196" s="74"/>
      <c r="CA196" s="74"/>
      <c r="CB196" s="74"/>
      <c r="CC196" s="74"/>
      <c r="CD196" s="74"/>
      <c r="CE196" s="74"/>
      <c r="CF196" s="74"/>
      <c r="CG196" s="74"/>
      <c r="CH196" s="74"/>
      <c r="CI196" s="74"/>
      <c r="CJ196" s="74"/>
      <c r="CK196" s="74"/>
      <c r="CL196" s="74"/>
      <c r="CM196" s="74"/>
      <c r="CN196" s="74"/>
      <c r="CO196" s="74"/>
      <c r="CP196" s="74"/>
      <c r="CQ196" s="74"/>
      <c r="CR196" s="74"/>
      <c r="CS196" s="74"/>
      <c r="CT196" s="74"/>
      <c r="CU196" s="74"/>
      <c r="CV196" s="74"/>
      <c r="CW196" s="74"/>
      <c r="CX196" s="74"/>
      <c r="CY196" s="74"/>
      <c r="CZ196" s="74"/>
      <c r="DA196" s="74"/>
      <c r="DB196" s="74"/>
      <c r="DC196" s="74"/>
      <c r="DD196" s="74"/>
      <c r="DE196" s="74"/>
      <c r="DF196" s="74"/>
      <c r="DG196" s="74"/>
      <c r="DH196" s="74"/>
      <c r="DI196" s="74"/>
      <c r="DJ196" s="74"/>
      <c r="DK196" s="74"/>
      <c r="DL196" s="74"/>
      <c r="DM196" s="74"/>
      <c r="DN196" s="74"/>
      <c r="DO196" s="74"/>
      <c r="DP196" s="74"/>
      <c r="DQ196" s="74"/>
      <c r="DR196" s="74"/>
      <c r="DS196" s="74"/>
      <c r="DT196" s="74"/>
      <c r="DU196" s="74"/>
      <c r="DV196" s="74"/>
      <c r="DW196" s="74"/>
      <c r="DX196" s="74"/>
      <c r="DY196" s="74"/>
      <c r="DZ196" s="74"/>
    </row>
    <row r="197" spans="1:130" s="8" customFormat="1" ht="27" customHeight="1">
      <c r="A197" s="113"/>
      <c r="B197" s="115"/>
      <c r="C197" s="115"/>
      <c r="D197" s="77" t="s">
        <v>197</v>
      </c>
      <c r="E197" s="115"/>
      <c r="F197" s="78"/>
      <c r="G197" s="145"/>
      <c r="H197" s="72"/>
      <c r="I197" s="111"/>
      <c r="J197" s="309"/>
      <c r="K197" s="375"/>
      <c r="L197" s="375"/>
      <c r="M197" s="375"/>
      <c r="N197" s="215"/>
      <c r="O197" s="215"/>
      <c r="P197" s="215"/>
      <c r="Q197" s="215"/>
      <c r="R197" s="215"/>
      <c r="S197" s="215"/>
      <c r="T197" s="215"/>
      <c r="U197" s="215"/>
      <c r="V197" s="215"/>
      <c r="W197" s="215"/>
      <c r="X197" s="215"/>
      <c r="Y197" s="215"/>
      <c r="Z197" s="215"/>
      <c r="AA197" s="215"/>
      <c r="AB197" s="215"/>
      <c r="AC197" s="215"/>
      <c r="AD197" s="215"/>
      <c r="AE197" s="215"/>
      <c r="AF197" s="215"/>
      <c r="AG197" s="215"/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74"/>
      <c r="AS197" s="74"/>
      <c r="AT197" s="74"/>
      <c r="AU197" s="74"/>
      <c r="AV197" s="74"/>
      <c r="AW197" s="74"/>
      <c r="AX197" s="74"/>
      <c r="AY197" s="74"/>
      <c r="AZ197" s="74"/>
      <c r="BA197" s="74"/>
      <c r="BB197" s="74"/>
      <c r="BC197" s="74"/>
      <c r="BD197" s="74"/>
      <c r="BE197" s="74"/>
      <c r="BF197" s="74"/>
      <c r="BG197" s="74"/>
      <c r="BH197" s="74"/>
      <c r="BI197" s="74"/>
      <c r="BJ197" s="74"/>
      <c r="BK197" s="74"/>
      <c r="BL197" s="74"/>
      <c r="BM197" s="74"/>
      <c r="BN197" s="74"/>
      <c r="BO197" s="74"/>
      <c r="BP197" s="74"/>
      <c r="BQ197" s="74"/>
      <c r="BR197" s="74"/>
      <c r="BS197" s="74"/>
      <c r="BT197" s="74"/>
      <c r="BU197" s="74"/>
      <c r="BV197" s="74"/>
      <c r="BW197" s="74"/>
      <c r="BX197" s="74"/>
      <c r="BY197" s="74"/>
      <c r="BZ197" s="74"/>
      <c r="CA197" s="74"/>
      <c r="CB197" s="74"/>
      <c r="CC197" s="74"/>
      <c r="CD197" s="74"/>
      <c r="CE197" s="74"/>
      <c r="CF197" s="74"/>
      <c r="CG197" s="74"/>
      <c r="CH197" s="74"/>
      <c r="CI197" s="74"/>
      <c r="CJ197" s="74"/>
      <c r="CK197" s="74"/>
      <c r="CL197" s="74"/>
      <c r="CM197" s="74"/>
      <c r="CN197" s="74"/>
      <c r="CO197" s="74"/>
      <c r="CP197" s="74"/>
      <c r="CQ197" s="74"/>
      <c r="CR197" s="74"/>
      <c r="CS197" s="74"/>
      <c r="CT197" s="74"/>
      <c r="CU197" s="74"/>
      <c r="CV197" s="74"/>
      <c r="CW197" s="74"/>
      <c r="CX197" s="74"/>
      <c r="CY197" s="74"/>
      <c r="CZ197" s="74"/>
      <c r="DA197" s="74"/>
      <c r="DB197" s="74"/>
      <c r="DC197" s="74"/>
      <c r="DD197" s="74"/>
      <c r="DE197" s="74"/>
      <c r="DF197" s="74"/>
      <c r="DG197" s="74"/>
      <c r="DH197" s="74"/>
      <c r="DI197" s="74"/>
      <c r="DJ197" s="74"/>
      <c r="DK197" s="74"/>
      <c r="DL197" s="74"/>
      <c r="DM197" s="74"/>
      <c r="DN197" s="74"/>
      <c r="DO197" s="74"/>
      <c r="DP197" s="74"/>
      <c r="DQ197" s="74"/>
      <c r="DR197" s="74"/>
      <c r="DS197" s="74"/>
      <c r="DT197" s="74"/>
      <c r="DU197" s="74"/>
      <c r="DV197" s="74"/>
      <c r="DW197" s="74"/>
      <c r="DX197" s="74"/>
      <c r="DY197" s="74"/>
      <c r="DZ197" s="74"/>
    </row>
    <row r="198" spans="1:130" s="38" customFormat="1" ht="13.5" customHeight="1">
      <c r="A198" s="75"/>
      <c r="B198" s="76"/>
      <c r="C198" s="76">
        <v>784</v>
      </c>
      <c r="D198" s="76" t="s">
        <v>89</v>
      </c>
      <c r="E198" s="76"/>
      <c r="F198" s="159"/>
      <c r="G198" s="79"/>
      <c r="H198" s="79">
        <f>SUM(H199:H251)</f>
        <v>0</v>
      </c>
      <c r="I198" s="101"/>
      <c r="J198" s="271"/>
    </row>
    <row r="199" spans="1:130" s="38" customFormat="1" ht="13.5" customHeight="1">
      <c r="A199" s="68">
        <v>42</v>
      </c>
      <c r="B199" s="70">
        <v>784</v>
      </c>
      <c r="C199" s="70">
        <v>784111003</v>
      </c>
      <c r="D199" s="70" t="s">
        <v>198</v>
      </c>
      <c r="E199" s="70" t="s">
        <v>31</v>
      </c>
      <c r="F199" s="100">
        <f>F200</f>
        <v>953.67399999999998</v>
      </c>
      <c r="G199" s="72"/>
      <c r="H199" s="72">
        <f>F199*G199</f>
        <v>0</v>
      </c>
      <c r="I199" s="101" t="s">
        <v>32</v>
      </c>
    </row>
    <row r="200" spans="1:130" s="38" customFormat="1" ht="13.5" customHeight="1">
      <c r="A200" s="68"/>
      <c r="B200" s="70"/>
      <c r="C200" s="70"/>
      <c r="D200" s="112" t="s">
        <v>199</v>
      </c>
      <c r="E200" s="70"/>
      <c r="F200" s="78">
        <f>F241+F236</f>
        <v>953.67399999999998</v>
      </c>
      <c r="G200" s="72"/>
      <c r="H200" s="72"/>
      <c r="I200" s="101"/>
    </row>
    <row r="201" spans="1:130" s="38" customFormat="1" ht="13.5" customHeight="1">
      <c r="A201" s="68">
        <v>43</v>
      </c>
      <c r="B201" s="70">
        <v>784</v>
      </c>
      <c r="C201" s="70">
        <v>784121003</v>
      </c>
      <c r="D201" s="70" t="s">
        <v>200</v>
      </c>
      <c r="E201" s="70" t="s">
        <v>31</v>
      </c>
      <c r="F201" s="100">
        <f>SUM(F202:F203)</f>
        <v>737.35</v>
      </c>
      <c r="G201" s="72"/>
      <c r="H201" s="72">
        <f>F201*G201</f>
        <v>0</v>
      </c>
      <c r="I201" s="101" t="s">
        <v>32</v>
      </c>
      <c r="J201" s="53"/>
    </row>
    <row r="202" spans="1:130" s="38" customFormat="1" ht="13.5" customHeight="1">
      <c r="A202" s="68"/>
      <c r="B202" s="70"/>
      <c r="C202" s="70"/>
      <c r="D202" s="112" t="s">
        <v>268</v>
      </c>
      <c r="E202" s="70"/>
      <c r="F202" s="78">
        <f>554.14+52.47</f>
        <v>606.61</v>
      </c>
      <c r="G202" s="72"/>
      <c r="H202" s="72"/>
      <c r="I202" s="101"/>
    </row>
    <row r="203" spans="1:130" s="38" customFormat="1" ht="13.5" customHeight="1">
      <c r="A203" s="68"/>
      <c r="B203" s="70"/>
      <c r="C203" s="70"/>
      <c r="D203" s="112" t="s">
        <v>273</v>
      </c>
      <c r="E203" s="70"/>
      <c r="F203" s="78">
        <f>130.74</f>
        <v>130.74</v>
      </c>
      <c r="G203" s="72"/>
      <c r="H203" s="72"/>
      <c r="I203" s="101"/>
    </row>
    <row r="204" spans="1:130" s="38" customFormat="1" ht="13.5" customHeight="1">
      <c r="A204" s="68"/>
      <c r="B204" s="70"/>
      <c r="C204" s="70"/>
      <c r="D204" s="112" t="s">
        <v>201</v>
      </c>
      <c r="E204" s="70"/>
      <c r="F204" s="78"/>
      <c r="G204" s="72"/>
      <c r="H204" s="72"/>
      <c r="I204" s="101"/>
      <c r="J204" s="283"/>
    </row>
    <row r="205" spans="1:130" s="38" customFormat="1" ht="13.5" customHeight="1">
      <c r="A205" s="68">
        <v>44</v>
      </c>
      <c r="B205" s="70">
        <v>784</v>
      </c>
      <c r="C205" s="70">
        <v>784121013</v>
      </c>
      <c r="D205" s="70" t="s">
        <v>202</v>
      </c>
      <c r="E205" s="70" t="s">
        <v>31</v>
      </c>
      <c r="F205" s="100">
        <f>SUM(F206:F207)</f>
        <v>737.35</v>
      </c>
      <c r="G205" s="72"/>
      <c r="H205" s="72">
        <f>F205*G205</f>
        <v>0</v>
      </c>
      <c r="I205" s="101" t="s">
        <v>32</v>
      </c>
    </row>
    <row r="206" spans="1:130" s="38" customFormat="1" ht="27" customHeight="1">
      <c r="A206" s="68"/>
      <c r="B206" s="70"/>
      <c r="C206" s="70"/>
      <c r="D206" s="112" t="s">
        <v>269</v>
      </c>
      <c r="E206" s="70"/>
      <c r="F206" s="78">
        <f>554.14+52.47</f>
        <v>606.61</v>
      </c>
      <c r="G206" s="72"/>
      <c r="H206" s="72"/>
      <c r="I206" s="101"/>
    </row>
    <row r="207" spans="1:130" s="38" customFormat="1" ht="13.5" customHeight="1">
      <c r="A207" s="68"/>
      <c r="B207" s="70"/>
      <c r="C207" s="70"/>
      <c r="D207" s="112" t="s">
        <v>274</v>
      </c>
      <c r="E207" s="70"/>
      <c r="F207" s="78">
        <f>130.74</f>
        <v>130.74</v>
      </c>
      <c r="G207" s="72"/>
      <c r="H207" s="72"/>
      <c r="I207" s="101"/>
    </row>
    <row r="208" spans="1:130" s="38" customFormat="1" ht="13.5" customHeight="1">
      <c r="A208" s="68">
        <v>45</v>
      </c>
      <c r="B208" s="70">
        <v>784</v>
      </c>
      <c r="C208" s="70">
        <v>784171003</v>
      </c>
      <c r="D208" s="70" t="s">
        <v>203</v>
      </c>
      <c r="E208" s="70" t="s">
        <v>44</v>
      </c>
      <c r="F208" s="100">
        <f>SUM(F210:F211)</f>
        <v>224.15</v>
      </c>
      <c r="G208" s="72"/>
      <c r="H208" s="72">
        <f>F208*G208</f>
        <v>0</v>
      </c>
      <c r="I208" s="101" t="s">
        <v>32</v>
      </c>
    </row>
    <row r="209" spans="1:130" s="38" customFormat="1" ht="13.5" customHeight="1">
      <c r="A209" s="68"/>
      <c r="B209" s="70"/>
      <c r="C209" s="70"/>
      <c r="D209" s="112" t="s">
        <v>204</v>
      </c>
      <c r="E209" s="70"/>
      <c r="G209" s="72"/>
      <c r="H209" s="72"/>
      <c r="I209" s="101"/>
    </row>
    <row r="210" spans="1:130" s="38" customFormat="1" ht="13.5" customHeight="1">
      <c r="A210" s="68"/>
      <c r="B210" s="70"/>
      <c r="C210" s="70"/>
      <c r="D210" s="112" t="s">
        <v>205</v>
      </c>
      <c r="E210" s="70"/>
      <c r="F210" s="171">
        <f>124.15</f>
        <v>124.15</v>
      </c>
      <c r="G210" s="72"/>
      <c r="H210" s="72"/>
      <c r="I210" s="101"/>
    </row>
    <row r="211" spans="1:130" s="38" customFormat="1" ht="13.5" customHeight="1">
      <c r="A211" s="68"/>
      <c r="B211" s="70"/>
      <c r="C211" s="70"/>
      <c r="D211" s="112" t="s">
        <v>206</v>
      </c>
      <c r="E211" s="70"/>
      <c r="F211" s="171">
        <f>100</f>
        <v>100</v>
      </c>
      <c r="G211" s="72"/>
      <c r="H211" s="72"/>
      <c r="I211" s="101"/>
    </row>
    <row r="212" spans="1:130" s="38" customFormat="1" ht="13.5" customHeight="1">
      <c r="A212" s="68"/>
      <c r="B212" s="70"/>
      <c r="C212" s="70"/>
      <c r="D212" s="112" t="s">
        <v>207</v>
      </c>
      <c r="E212" s="70"/>
      <c r="F212" s="171"/>
      <c r="G212" s="72"/>
      <c r="H212" s="72"/>
      <c r="I212" s="101"/>
      <c r="J212" s="284"/>
    </row>
    <row r="213" spans="1:130" s="38" customFormat="1" ht="13.5" customHeight="1">
      <c r="A213" s="285">
        <v>46</v>
      </c>
      <c r="B213" s="286">
        <v>581</v>
      </c>
      <c r="C213" s="286">
        <v>58124850</v>
      </c>
      <c r="D213" s="286" t="s">
        <v>208</v>
      </c>
      <c r="E213" s="286" t="s">
        <v>44</v>
      </c>
      <c r="F213" s="287">
        <f>SUM(F214:F215)</f>
        <v>235.35750000000002</v>
      </c>
      <c r="G213" s="288"/>
      <c r="H213" s="288">
        <f>F213*G213</f>
        <v>0</v>
      </c>
      <c r="I213" s="289" t="s">
        <v>32</v>
      </c>
    </row>
    <row r="214" spans="1:130" s="38" customFormat="1" ht="13.5" customHeight="1">
      <c r="A214" s="285"/>
      <c r="B214" s="286"/>
      <c r="C214" s="286"/>
      <c r="D214" s="290" t="s">
        <v>209</v>
      </c>
      <c r="E214" s="286"/>
      <c r="F214" s="291">
        <f>(124.15)*1.05</f>
        <v>130.35750000000002</v>
      </c>
      <c r="G214" s="288"/>
      <c r="H214" s="288"/>
      <c r="I214" s="292"/>
      <c r="J214" s="309"/>
    </row>
    <row r="215" spans="1:130" s="38" customFormat="1" ht="13.5" customHeight="1">
      <c r="A215" s="285"/>
      <c r="B215" s="286"/>
      <c r="C215" s="286"/>
      <c r="D215" s="290" t="s">
        <v>210</v>
      </c>
      <c r="E215" s="286"/>
      <c r="F215" s="291">
        <f>(100)*1.05</f>
        <v>105</v>
      </c>
      <c r="G215" s="288"/>
      <c r="H215" s="288"/>
      <c r="I215" s="292"/>
    </row>
    <row r="216" spans="1:130" s="38" customFormat="1" ht="13.5" customHeight="1">
      <c r="A216" s="68">
        <v>47</v>
      </c>
      <c r="B216" s="70">
        <v>784</v>
      </c>
      <c r="C216" s="70">
        <v>784171113</v>
      </c>
      <c r="D216" s="70" t="s">
        <v>211</v>
      </c>
      <c r="E216" s="70" t="s">
        <v>31</v>
      </c>
      <c r="F216" s="100">
        <f>SUM(F218)</f>
        <v>100</v>
      </c>
      <c r="G216" s="72"/>
      <c r="H216" s="72">
        <f>F216*G216</f>
        <v>0</v>
      </c>
      <c r="I216" s="101" t="s">
        <v>32</v>
      </c>
      <c r="J216" s="284"/>
    </row>
    <row r="217" spans="1:130" s="38" customFormat="1" ht="13.5" customHeight="1">
      <c r="A217" s="68"/>
      <c r="B217" s="70"/>
      <c r="C217" s="70"/>
      <c r="D217" s="112" t="s">
        <v>212</v>
      </c>
      <c r="E217" s="70"/>
      <c r="G217" s="72"/>
      <c r="H217" s="72"/>
      <c r="I217" s="101"/>
      <c r="J217" s="284"/>
    </row>
    <row r="218" spans="1:130" s="38" customFormat="1" ht="13.5" customHeight="1">
      <c r="A218" s="68"/>
      <c r="B218" s="70"/>
      <c r="C218" s="70"/>
      <c r="D218" s="112" t="s">
        <v>213</v>
      </c>
      <c r="E218" s="70"/>
      <c r="F218" s="171">
        <v>100</v>
      </c>
      <c r="G218" s="72"/>
      <c r="H218" s="72"/>
      <c r="I218" s="101"/>
      <c r="J218" s="284"/>
    </row>
    <row r="219" spans="1:130" s="38" customFormat="1" ht="13.5" customHeight="1">
      <c r="A219" s="68"/>
      <c r="B219" s="70"/>
      <c r="C219" s="70"/>
      <c r="D219" s="112" t="s">
        <v>207</v>
      </c>
      <c r="E219" s="70"/>
      <c r="F219" s="171"/>
      <c r="G219" s="72"/>
      <c r="H219" s="72"/>
      <c r="I219" s="101"/>
      <c r="J219" s="284"/>
    </row>
    <row r="220" spans="1:130" s="38" customFormat="1" ht="13.5" customHeight="1">
      <c r="A220" s="68">
        <v>48</v>
      </c>
      <c r="B220" s="70">
        <v>784</v>
      </c>
      <c r="C220" s="70">
        <v>784171123</v>
      </c>
      <c r="D220" s="70" t="s">
        <v>214</v>
      </c>
      <c r="E220" s="70" t="s">
        <v>31</v>
      </c>
      <c r="F220" s="100">
        <f>SUM(F222)</f>
        <v>50</v>
      </c>
      <c r="G220" s="72"/>
      <c r="H220" s="72">
        <f>F220*G220</f>
        <v>0</v>
      </c>
      <c r="I220" s="101" t="s">
        <v>32</v>
      </c>
      <c r="J220" s="284"/>
    </row>
    <row r="221" spans="1:130" s="38" customFormat="1" ht="13.5" customHeight="1">
      <c r="A221" s="68"/>
      <c r="B221" s="70"/>
      <c r="C221" s="70"/>
      <c r="D221" s="112" t="s">
        <v>215</v>
      </c>
      <c r="E221" s="70"/>
      <c r="G221" s="72"/>
      <c r="H221" s="72"/>
      <c r="I221" s="101"/>
      <c r="J221" s="284"/>
    </row>
    <row r="222" spans="1:130" s="38" customFormat="1" ht="13.5" customHeight="1">
      <c r="A222" s="68"/>
      <c r="B222" s="70"/>
      <c r="C222" s="70"/>
      <c r="D222" s="112" t="s">
        <v>216</v>
      </c>
      <c r="E222" s="70"/>
      <c r="F222" s="171">
        <v>50</v>
      </c>
      <c r="G222" s="72"/>
      <c r="H222" s="72"/>
      <c r="I222" s="101"/>
      <c r="J222" s="284"/>
    </row>
    <row r="223" spans="1:130" s="38" customFormat="1" ht="13.5" customHeight="1">
      <c r="A223" s="68"/>
      <c r="B223" s="70"/>
      <c r="C223" s="70"/>
      <c r="D223" s="112" t="s">
        <v>207</v>
      </c>
      <c r="E223" s="70"/>
      <c r="F223" s="171"/>
      <c r="G223" s="72"/>
      <c r="H223" s="72"/>
      <c r="I223" s="101"/>
      <c r="J223" s="284"/>
    </row>
    <row r="224" spans="1:130" s="293" customFormat="1" ht="13.5" customHeight="1">
      <c r="A224" s="285">
        <v>49</v>
      </c>
      <c r="B224" s="286">
        <v>581</v>
      </c>
      <c r="C224" s="286">
        <v>58124842</v>
      </c>
      <c r="D224" s="286" t="s">
        <v>217</v>
      </c>
      <c r="E224" s="286" t="s">
        <v>31</v>
      </c>
      <c r="F224" s="287">
        <f>SUM(F226:F228)</f>
        <v>157.5</v>
      </c>
      <c r="G224" s="288"/>
      <c r="H224" s="288">
        <f>F224*G224</f>
        <v>0</v>
      </c>
      <c r="I224" s="289" t="s">
        <v>32</v>
      </c>
      <c r="J224" s="376"/>
      <c r="K224" s="377"/>
      <c r="L224" s="319"/>
      <c r="M224" s="334"/>
      <c r="N224" s="321"/>
      <c r="O224" s="322"/>
      <c r="P224" s="215"/>
      <c r="Q224" s="215"/>
      <c r="R224" s="299"/>
      <c r="S224" s="306"/>
      <c r="T224" s="306"/>
      <c r="U224" s="306"/>
      <c r="V224" s="306"/>
      <c r="W224" s="306"/>
      <c r="X224" s="306"/>
      <c r="Y224" s="306"/>
      <c r="Z224" s="306"/>
      <c r="AA224" s="306"/>
      <c r="AB224" s="306"/>
      <c r="AC224" s="306"/>
      <c r="AD224" s="306"/>
      <c r="AE224" s="306"/>
      <c r="AF224" s="306"/>
      <c r="AG224" s="306"/>
      <c r="AH224" s="306"/>
      <c r="AI224" s="306"/>
      <c r="AJ224" s="306"/>
      <c r="AK224" s="306"/>
      <c r="AL224" s="306"/>
      <c r="AM224" s="306"/>
      <c r="AN224" s="306"/>
      <c r="AO224" s="306"/>
      <c r="AP224" s="306"/>
      <c r="AQ224" s="306"/>
      <c r="AR224" s="254"/>
      <c r="AS224" s="254"/>
      <c r="AT224" s="254"/>
      <c r="AU224" s="254"/>
      <c r="AV224" s="254"/>
      <c r="AW224" s="254"/>
      <c r="AX224" s="254"/>
      <c r="AY224" s="254"/>
      <c r="AZ224" s="254"/>
      <c r="BA224" s="254"/>
      <c r="BB224" s="254"/>
      <c r="BC224" s="254"/>
      <c r="BD224" s="254"/>
      <c r="BE224" s="254"/>
      <c r="BF224" s="254"/>
      <c r="BG224" s="254"/>
      <c r="BH224" s="254"/>
      <c r="BI224" s="254"/>
      <c r="BJ224" s="254"/>
      <c r="BK224" s="254"/>
      <c r="BL224" s="254"/>
      <c r="BM224" s="254"/>
      <c r="BN224" s="254"/>
      <c r="BO224" s="254"/>
      <c r="BP224" s="254"/>
      <c r="BQ224" s="254"/>
      <c r="BR224" s="254"/>
      <c r="BS224" s="254"/>
      <c r="BT224" s="254"/>
      <c r="BU224" s="254"/>
      <c r="BV224" s="254"/>
      <c r="BW224" s="254"/>
      <c r="BX224" s="254"/>
      <c r="BY224" s="254"/>
      <c r="BZ224" s="254"/>
      <c r="CA224" s="254"/>
      <c r="CB224" s="254"/>
      <c r="CC224" s="254"/>
      <c r="CD224" s="254"/>
      <c r="CE224" s="254"/>
      <c r="CF224" s="254"/>
      <c r="CG224" s="254"/>
      <c r="CH224" s="254"/>
      <c r="CI224" s="254"/>
      <c r="CJ224" s="254"/>
      <c r="CK224" s="254"/>
      <c r="CL224" s="254"/>
      <c r="CM224" s="254"/>
      <c r="CN224" s="254"/>
      <c r="CO224" s="254"/>
      <c r="CP224" s="254"/>
      <c r="CQ224" s="254"/>
      <c r="CR224" s="254"/>
      <c r="CS224" s="254"/>
      <c r="CT224" s="254"/>
      <c r="CU224" s="254"/>
      <c r="CV224" s="254"/>
      <c r="CW224" s="254"/>
      <c r="CX224" s="254"/>
      <c r="CY224" s="254"/>
      <c r="CZ224" s="254"/>
      <c r="DA224" s="254"/>
      <c r="DB224" s="254"/>
      <c r="DC224" s="254"/>
      <c r="DD224" s="254"/>
      <c r="DE224" s="254"/>
      <c r="DF224" s="254"/>
      <c r="DG224" s="254"/>
      <c r="DH224" s="254"/>
      <c r="DI224" s="254"/>
      <c r="DJ224" s="254"/>
      <c r="DK224" s="254"/>
      <c r="DL224" s="254"/>
      <c r="DM224" s="254"/>
      <c r="DN224" s="254"/>
      <c r="DO224" s="254"/>
      <c r="DP224" s="254"/>
      <c r="DQ224" s="254"/>
      <c r="DR224" s="254"/>
      <c r="DS224" s="254"/>
      <c r="DT224" s="254"/>
      <c r="DU224" s="254"/>
      <c r="DV224" s="254"/>
      <c r="DW224" s="254"/>
      <c r="DX224" s="254"/>
      <c r="DY224" s="254"/>
      <c r="DZ224" s="254"/>
    </row>
    <row r="225" spans="1:130" s="293" customFormat="1" ht="13.5" customHeight="1">
      <c r="A225" s="285"/>
      <c r="B225" s="286"/>
      <c r="C225" s="286"/>
      <c r="D225" s="290" t="s">
        <v>218</v>
      </c>
      <c r="E225" s="286"/>
      <c r="F225" s="254"/>
      <c r="G225" s="288"/>
      <c r="H225" s="288"/>
      <c r="I225" s="292"/>
      <c r="J225" s="306"/>
      <c r="K225" s="306"/>
      <c r="L225" s="306"/>
      <c r="M225" s="306"/>
      <c r="N225" s="306"/>
      <c r="O225" s="306"/>
      <c r="P225" s="306"/>
      <c r="Q225" s="306"/>
      <c r="R225" s="306"/>
      <c r="S225" s="306"/>
      <c r="T225" s="306"/>
      <c r="U225" s="306"/>
      <c r="V225" s="306"/>
      <c r="W225" s="306"/>
      <c r="X225" s="306"/>
      <c r="Y225" s="306"/>
      <c r="Z225" s="306"/>
      <c r="AA225" s="306"/>
      <c r="AB225" s="306"/>
      <c r="AC225" s="306"/>
      <c r="AD225" s="306"/>
      <c r="AE225" s="306"/>
      <c r="AF225" s="306"/>
      <c r="AG225" s="306"/>
      <c r="AH225" s="306"/>
      <c r="AI225" s="306"/>
      <c r="AJ225" s="306"/>
      <c r="AK225" s="306"/>
      <c r="AL225" s="306"/>
      <c r="AM225" s="306"/>
      <c r="AN225" s="306"/>
      <c r="AO225" s="306"/>
      <c r="AP225" s="306"/>
      <c r="AQ225" s="306"/>
      <c r="AR225" s="254"/>
      <c r="AS225" s="254"/>
      <c r="AT225" s="254"/>
      <c r="AU225" s="254"/>
      <c r="AV225" s="254"/>
      <c r="AW225" s="254"/>
      <c r="AX225" s="254"/>
      <c r="AY225" s="254"/>
      <c r="AZ225" s="254"/>
      <c r="BA225" s="254"/>
      <c r="BB225" s="254"/>
      <c r="BC225" s="254"/>
      <c r="BD225" s="254"/>
      <c r="BE225" s="254"/>
      <c r="BF225" s="254"/>
      <c r="BG225" s="254"/>
      <c r="BH225" s="254"/>
      <c r="BI225" s="254"/>
      <c r="BJ225" s="254"/>
      <c r="BK225" s="254"/>
      <c r="BL225" s="254"/>
      <c r="BM225" s="254"/>
      <c r="BN225" s="254"/>
      <c r="BO225" s="254"/>
      <c r="BP225" s="254"/>
      <c r="BQ225" s="254"/>
      <c r="BR225" s="254"/>
      <c r="BS225" s="254"/>
      <c r="BT225" s="254"/>
      <c r="BU225" s="254"/>
      <c r="BV225" s="254"/>
      <c r="BW225" s="254"/>
      <c r="BX225" s="254"/>
      <c r="BY225" s="254"/>
      <c r="BZ225" s="254"/>
      <c r="CA225" s="254"/>
      <c r="CB225" s="254"/>
      <c r="CC225" s="254"/>
      <c r="CD225" s="254"/>
      <c r="CE225" s="254"/>
      <c r="CF225" s="254"/>
      <c r="CG225" s="254"/>
      <c r="CH225" s="254"/>
      <c r="CI225" s="254"/>
      <c r="CJ225" s="254"/>
      <c r="CK225" s="254"/>
      <c r="CL225" s="254"/>
      <c r="CM225" s="254"/>
      <c r="CN225" s="254"/>
      <c r="CO225" s="254"/>
      <c r="CP225" s="254"/>
      <c r="CQ225" s="254"/>
      <c r="CR225" s="254"/>
      <c r="CS225" s="254"/>
      <c r="CT225" s="254"/>
      <c r="CU225" s="254"/>
      <c r="CV225" s="254"/>
      <c r="CW225" s="254"/>
      <c r="CX225" s="254"/>
      <c r="CY225" s="254"/>
      <c r="CZ225" s="254"/>
      <c r="DA225" s="254"/>
      <c r="DB225" s="254"/>
      <c r="DC225" s="254"/>
      <c r="DD225" s="254"/>
      <c r="DE225" s="254"/>
      <c r="DF225" s="254"/>
      <c r="DG225" s="254"/>
      <c r="DH225" s="254"/>
      <c r="DI225" s="254"/>
      <c r="DJ225" s="254"/>
      <c r="DK225" s="254"/>
      <c r="DL225" s="254"/>
      <c r="DM225" s="254"/>
      <c r="DN225" s="254"/>
      <c r="DO225" s="254"/>
      <c r="DP225" s="254"/>
      <c r="DQ225" s="254"/>
      <c r="DR225" s="254"/>
      <c r="DS225" s="254"/>
      <c r="DT225" s="254"/>
      <c r="DU225" s="254"/>
      <c r="DV225" s="254"/>
      <c r="DW225" s="254"/>
      <c r="DX225" s="254"/>
      <c r="DY225" s="254"/>
      <c r="DZ225" s="254"/>
    </row>
    <row r="226" spans="1:130" s="293" customFormat="1" ht="13.5" customHeight="1">
      <c r="A226" s="285"/>
      <c r="B226" s="286"/>
      <c r="C226" s="286"/>
      <c r="D226" s="290" t="s">
        <v>219</v>
      </c>
      <c r="E226" s="286"/>
      <c r="F226" s="291">
        <f>(100)*1.05</f>
        <v>105</v>
      </c>
      <c r="G226" s="288"/>
      <c r="H226" s="288"/>
      <c r="I226" s="292"/>
      <c r="J226" s="306"/>
      <c r="K226" s="306"/>
      <c r="L226" s="306"/>
      <c r="M226" s="306"/>
      <c r="N226" s="306"/>
      <c r="O226" s="306"/>
      <c r="P226" s="306"/>
      <c r="Q226" s="306"/>
      <c r="R226" s="306"/>
      <c r="S226" s="306"/>
      <c r="T226" s="306"/>
      <c r="U226" s="306"/>
      <c r="V226" s="306"/>
      <c r="W226" s="306"/>
      <c r="X226" s="306"/>
      <c r="Y226" s="306"/>
      <c r="Z226" s="306"/>
      <c r="AA226" s="306"/>
      <c r="AB226" s="306"/>
      <c r="AC226" s="306"/>
      <c r="AD226" s="306"/>
      <c r="AE226" s="306"/>
      <c r="AF226" s="306"/>
      <c r="AG226" s="306"/>
      <c r="AH226" s="306"/>
      <c r="AI226" s="306"/>
      <c r="AJ226" s="306"/>
      <c r="AK226" s="306"/>
      <c r="AL226" s="306"/>
      <c r="AM226" s="306"/>
      <c r="AN226" s="306"/>
      <c r="AO226" s="306"/>
      <c r="AP226" s="306"/>
      <c r="AQ226" s="306"/>
      <c r="AR226" s="254"/>
      <c r="AS226" s="254"/>
      <c r="AT226" s="254"/>
      <c r="AU226" s="254"/>
      <c r="AV226" s="254"/>
      <c r="AW226" s="254"/>
      <c r="AX226" s="254"/>
      <c r="AY226" s="254"/>
      <c r="AZ226" s="254"/>
      <c r="BA226" s="254"/>
      <c r="BB226" s="254"/>
      <c r="BC226" s="254"/>
      <c r="BD226" s="254"/>
      <c r="BE226" s="254"/>
      <c r="BF226" s="254"/>
      <c r="BG226" s="254"/>
      <c r="BH226" s="254"/>
      <c r="BI226" s="254"/>
      <c r="BJ226" s="254"/>
      <c r="BK226" s="254"/>
      <c r="BL226" s="254"/>
      <c r="BM226" s="254"/>
      <c r="BN226" s="254"/>
      <c r="BO226" s="254"/>
      <c r="BP226" s="254"/>
      <c r="BQ226" s="254"/>
      <c r="BR226" s="254"/>
      <c r="BS226" s="254"/>
      <c r="BT226" s="254"/>
      <c r="BU226" s="254"/>
      <c r="BV226" s="254"/>
      <c r="BW226" s="254"/>
      <c r="BX226" s="254"/>
      <c r="BY226" s="254"/>
      <c r="BZ226" s="254"/>
      <c r="CA226" s="254"/>
      <c r="CB226" s="254"/>
      <c r="CC226" s="254"/>
      <c r="CD226" s="254"/>
      <c r="CE226" s="254"/>
      <c r="CF226" s="254"/>
      <c r="CG226" s="254"/>
      <c r="CH226" s="254"/>
      <c r="CI226" s="254"/>
      <c r="CJ226" s="254"/>
      <c r="CK226" s="254"/>
      <c r="CL226" s="254"/>
      <c r="CM226" s="254"/>
      <c r="CN226" s="254"/>
      <c r="CO226" s="254"/>
      <c r="CP226" s="254"/>
      <c r="CQ226" s="254"/>
      <c r="CR226" s="254"/>
      <c r="CS226" s="254"/>
      <c r="CT226" s="254"/>
      <c r="CU226" s="254"/>
      <c r="CV226" s="254"/>
      <c r="CW226" s="254"/>
      <c r="CX226" s="254"/>
      <c r="CY226" s="254"/>
      <c r="CZ226" s="254"/>
      <c r="DA226" s="254"/>
      <c r="DB226" s="254"/>
      <c r="DC226" s="254"/>
      <c r="DD226" s="254"/>
      <c r="DE226" s="254"/>
      <c r="DF226" s="254"/>
      <c r="DG226" s="254"/>
      <c r="DH226" s="254"/>
      <c r="DI226" s="254"/>
      <c r="DJ226" s="254"/>
      <c r="DK226" s="254"/>
      <c r="DL226" s="254"/>
      <c r="DM226" s="254"/>
      <c r="DN226" s="254"/>
      <c r="DO226" s="254"/>
      <c r="DP226" s="254"/>
      <c r="DQ226" s="254"/>
      <c r="DR226" s="254"/>
      <c r="DS226" s="254"/>
      <c r="DT226" s="254"/>
      <c r="DU226" s="254"/>
      <c r="DV226" s="254"/>
      <c r="DW226" s="254"/>
      <c r="DX226" s="254"/>
      <c r="DY226" s="254"/>
      <c r="DZ226" s="254"/>
    </row>
    <row r="227" spans="1:130" s="293" customFormat="1" ht="13.5" customHeight="1">
      <c r="A227" s="285"/>
      <c r="B227" s="286"/>
      <c r="C227" s="286"/>
      <c r="D227" s="290" t="s">
        <v>220</v>
      </c>
      <c r="E227" s="286"/>
      <c r="F227" s="254"/>
      <c r="G227" s="288"/>
      <c r="H227" s="288"/>
      <c r="I227" s="292"/>
      <c r="J227" s="306"/>
      <c r="K227" s="306"/>
      <c r="L227" s="306"/>
      <c r="M227" s="306"/>
      <c r="N227" s="306"/>
      <c r="O227" s="306"/>
      <c r="P227" s="306"/>
      <c r="Q227" s="306"/>
      <c r="R227" s="306"/>
      <c r="S227" s="306"/>
      <c r="T227" s="306"/>
      <c r="U227" s="306"/>
      <c r="V227" s="306"/>
      <c r="W227" s="306"/>
      <c r="X227" s="306"/>
      <c r="Y227" s="306"/>
      <c r="Z227" s="306"/>
      <c r="AA227" s="306"/>
      <c r="AB227" s="306"/>
      <c r="AC227" s="306"/>
      <c r="AD227" s="306"/>
      <c r="AE227" s="306"/>
      <c r="AF227" s="306"/>
      <c r="AG227" s="306"/>
      <c r="AH227" s="306"/>
      <c r="AI227" s="306"/>
      <c r="AJ227" s="306"/>
      <c r="AK227" s="306"/>
      <c r="AL227" s="306"/>
      <c r="AM227" s="306"/>
      <c r="AN227" s="306"/>
      <c r="AO227" s="306"/>
      <c r="AP227" s="306"/>
      <c r="AQ227" s="306"/>
      <c r="AR227" s="254"/>
      <c r="AS227" s="254"/>
      <c r="AT227" s="254"/>
      <c r="AU227" s="254"/>
      <c r="AV227" s="254"/>
      <c r="AW227" s="254"/>
      <c r="AX227" s="254"/>
      <c r="AY227" s="254"/>
      <c r="AZ227" s="254"/>
      <c r="BA227" s="254"/>
      <c r="BB227" s="254"/>
      <c r="BC227" s="254"/>
      <c r="BD227" s="254"/>
      <c r="BE227" s="254"/>
      <c r="BF227" s="254"/>
      <c r="BG227" s="254"/>
      <c r="BH227" s="254"/>
      <c r="BI227" s="254"/>
      <c r="BJ227" s="254"/>
      <c r="BK227" s="254"/>
      <c r="BL227" s="254"/>
      <c r="BM227" s="254"/>
      <c r="BN227" s="254"/>
      <c r="BO227" s="254"/>
      <c r="BP227" s="254"/>
      <c r="BQ227" s="254"/>
      <c r="BR227" s="254"/>
      <c r="BS227" s="254"/>
      <c r="BT227" s="254"/>
      <c r="BU227" s="254"/>
      <c r="BV227" s="254"/>
      <c r="BW227" s="254"/>
      <c r="BX227" s="254"/>
      <c r="BY227" s="254"/>
      <c r="BZ227" s="254"/>
      <c r="CA227" s="254"/>
      <c r="CB227" s="254"/>
      <c r="CC227" s="254"/>
      <c r="CD227" s="254"/>
      <c r="CE227" s="254"/>
      <c r="CF227" s="254"/>
      <c r="CG227" s="254"/>
      <c r="CH227" s="254"/>
      <c r="CI227" s="254"/>
      <c r="CJ227" s="254"/>
      <c r="CK227" s="254"/>
      <c r="CL227" s="254"/>
      <c r="CM227" s="254"/>
      <c r="CN227" s="254"/>
      <c r="CO227" s="254"/>
      <c r="CP227" s="254"/>
      <c r="CQ227" s="254"/>
      <c r="CR227" s="254"/>
      <c r="CS227" s="254"/>
      <c r="CT227" s="254"/>
      <c r="CU227" s="254"/>
      <c r="CV227" s="254"/>
      <c r="CW227" s="254"/>
      <c r="CX227" s="254"/>
      <c r="CY227" s="254"/>
      <c r="CZ227" s="254"/>
      <c r="DA227" s="254"/>
      <c r="DB227" s="254"/>
      <c r="DC227" s="254"/>
      <c r="DD227" s="254"/>
      <c r="DE227" s="254"/>
      <c r="DF227" s="254"/>
      <c r="DG227" s="254"/>
      <c r="DH227" s="254"/>
      <c r="DI227" s="254"/>
      <c r="DJ227" s="254"/>
      <c r="DK227" s="254"/>
      <c r="DL227" s="254"/>
      <c r="DM227" s="254"/>
      <c r="DN227" s="254"/>
      <c r="DO227" s="254"/>
      <c r="DP227" s="254"/>
      <c r="DQ227" s="254"/>
      <c r="DR227" s="254"/>
      <c r="DS227" s="254"/>
      <c r="DT227" s="254"/>
      <c r="DU227" s="254"/>
      <c r="DV227" s="254"/>
      <c r="DW227" s="254"/>
      <c r="DX227" s="254"/>
      <c r="DY227" s="254"/>
      <c r="DZ227" s="254"/>
    </row>
    <row r="228" spans="1:130" s="293" customFormat="1" ht="13.5" customHeight="1">
      <c r="A228" s="285"/>
      <c r="B228" s="286"/>
      <c r="C228" s="286"/>
      <c r="D228" s="290" t="s">
        <v>221</v>
      </c>
      <c r="E228" s="286"/>
      <c r="F228" s="291">
        <f>(50)*1.05</f>
        <v>52.5</v>
      </c>
      <c r="G228" s="288"/>
      <c r="H228" s="288"/>
      <c r="I228" s="292"/>
      <c r="J228" s="306"/>
      <c r="K228" s="306"/>
      <c r="L228" s="306"/>
      <c r="M228" s="306"/>
      <c r="N228" s="306"/>
      <c r="O228" s="306"/>
      <c r="P228" s="306"/>
      <c r="Q228" s="306"/>
      <c r="R228" s="306"/>
      <c r="S228" s="306"/>
      <c r="T228" s="306"/>
      <c r="U228" s="306"/>
      <c r="V228" s="306"/>
      <c r="W228" s="306"/>
      <c r="X228" s="306"/>
      <c r="Y228" s="306"/>
      <c r="Z228" s="306"/>
      <c r="AA228" s="306"/>
      <c r="AB228" s="306"/>
      <c r="AC228" s="306"/>
      <c r="AD228" s="306"/>
      <c r="AE228" s="306"/>
      <c r="AF228" s="306"/>
      <c r="AG228" s="306"/>
      <c r="AH228" s="306"/>
      <c r="AI228" s="306"/>
      <c r="AJ228" s="306"/>
      <c r="AK228" s="306"/>
      <c r="AL228" s="306"/>
      <c r="AM228" s="306"/>
      <c r="AN228" s="306"/>
      <c r="AO228" s="306"/>
      <c r="AP228" s="306"/>
      <c r="AQ228" s="306"/>
      <c r="AR228" s="254"/>
      <c r="AS228" s="254"/>
      <c r="AT228" s="254"/>
      <c r="AU228" s="254"/>
      <c r="AV228" s="254"/>
      <c r="AW228" s="254"/>
      <c r="AX228" s="254"/>
      <c r="AY228" s="254"/>
      <c r="AZ228" s="254"/>
      <c r="BA228" s="254"/>
      <c r="BB228" s="254"/>
      <c r="BC228" s="254"/>
      <c r="BD228" s="254"/>
      <c r="BE228" s="254"/>
      <c r="BF228" s="254"/>
      <c r="BG228" s="254"/>
      <c r="BH228" s="254"/>
      <c r="BI228" s="254"/>
      <c r="BJ228" s="254"/>
      <c r="BK228" s="254"/>
      <c r="BL228" s="254"/>
      <c r="BM228" s="254"/>
      <c r="BN228" s="254"/>
      <c r="BO228" s="254"/>
      <c r="BP228" s="254"/>
      <c r="BQ228" s="254"/>
      <c r="BR228" s="254"/>
      <c r="BS228" s="254"/>
      <c r="BT228" s="254"/>
      <c r="BU228" s="254"/>
      <c r="BV228" s="254"/>
      <c r="BW228" s="254"/>
      <c r="BX228" s="254"/>
      <c r="BY228" s="254"/>
      <c r="BZ228" s="254"/>
      <c r="CA228" s="254"/>
      <c r="CB228" s="254"/>
      <c r="CC228" s="254"/>
      <c r="CD228" s="254"/>
      <c r="CE228" s="254"/>
      <c r="CF228" s="254"/>
      <c r="CG228" s="254"/>
      <c r="CH228" s="254"/>
      <c r="CI228" s="254"/>
      <c r="CJ228" s="254"/>
      <c r="CK228" s="254"/>
      <c r="CL228" s="254"/>
      <c r="CM228" s="254"/>
      <c r="CN228" s="254"/>
      <c r="CO228" s="254"/>
      <c r="CP228" s="254"/>
      <c r="CQ228" s="254"/>
      <c r="CR228" s="254"/>
      <c r="CS228" s="254"/>
      <c r="CT228" s="254"/>
      <c r="CU228" s="254"/>
      <c r="CV228" s="254"/>
      <c r="CW228" s="254"/>
      <c r="CX228" s="254"/>
      <c r="CY228" s="254"/>
      <c r="CZ228" s="254"/>
      <c r="DA228" s="254"/>
      <c r="DB228" s="254"/>
      <c r="DC228" s="254"/>
      <c r="DD228" s="254"/>
      <c r="DE228" s="254"/>
      <c r="DF228" s="254"/>
      <c r="DG228" s="254"/>
      <c r="DH228" s="254"/>
      <c r="DI228" s="254"/>
      <c r="DJ228" s="254"/>
      <c r="DK228" s="254"/>
      <c r="DL228" s="254"/>
      <c r="DM228" s="254"/>
      <c r="DN228" s="254"/>
      <c r="DO228" s="254"/>
      <c r="DP228" s="254"/>
      <c r="DQ228" s="254"/>
      <c r="DR228" s="254"/>
      <c r="DS228" s="254"/>
      <c r="DT228" s="254"/>
      <c r="DU228" s="254"/>
      <c r="DV228" s="254"/>
      <c r="DW228" s="254"/>
      <c r="DX228" s="254"/>
      <c r="DY228" s="254"/>
      <c r="DZ228" s="254"/>
    </row>
    <row r="229" spans="1:130" s="38" customFormat="1" ht="40.5" customHeight="1">
      <c r="A229" s="356">
        <v>50</v>
      </c>
      <c r="B229" s="342">
        <v>784</v>
      </c>
      <c r="C229" s="342" t="s">
        <v>298</v>
      </c>
      <c r="D229" s="342" t="s">
        <v>288</v>
      </c>
      <c r="E229" s="342" t="s">
        <v>31</v>
      </c>
      <c r="F229" s="343">
        <f>SUM(F232:F233)</f>
        <v>198.55400000000003</v>
      </c>
      <c r="G229" s="345"/>
      <c r="H229" s="345">
        <f>F229*G229</f>
        <v>0</v>
      </c>
      <c r="I229" s="346" t="s">
        <v>74</v>
      </c>
      <c r="J229" s="363"/>
    </row>
    <row r="230" spans="1:130" s="38" customFormat="1" ht="13.5" customHeight="1">
      <c r="A230" s="356"/>
      <c r="B230" s="342"/>
      <c r="C230" s="342"/>
      <c r="D230" s="364" t="s">
        <v>294</v>
      </c>
      <c r="E230" s="342"/>
      <c r="F230" s="343"/>
      <c r="G230" s="345"/>
      <c r="H230" s="345"/>
      <c r="I230" s="346"/>
      <c r="J230" s="140"/>
    </row>
    <row r="231" spans="1:130" s="38" customFormat="1" ht="13.5" customHeight="1">
      <c r="A231" s="356"/>
      <c r="B231" s="342"/>
      <c r="C231" s="342"/>
      <c r="D231" s="364" t="s">
        <v>289</v>
      </c>
      <c r="E231" s="342"/>
      <c r="F231" s="343"/>
      <c r="G231" s="345"/>
      <c r="H231" s="345"/>
      <c r="I231" s="366"/>
      <c r="J231" s="140"/>
    </row>
    <row r="232" spans="1:130" s="38" customFormat="1" ht="13.5" customHeight="1">
      <c r="A232" s="356"/>
      <c r="B232" s="342"/>
      <c r="C232" s="342"/>
      <c r="D232" s="112" t="s">
        <v>296</v>
      </c>
      <c r="E232" s="76"/>
      <c r="F232" s="78">
        <f>(17.722)*2</f>
        <v>35.444000000000003</v>
      </c>
      <c r="G232" s="345"/>
      <c r="H232" s="345"/>
      <c r="I232" s="346"/>
      <c r="J232" s="140"/>
    </row>
    <row r="233" spans="1:130" s="38" customFormat="1" ht="13.5" customHeight="1">
      <c r="A233" s="356"/>
      <c r="B233" s="342"/>
      <c r="C233" s="342"/>
      <c r="D233" s="112" t="s">
        <v>297</v>
      </c>
      <c r="E233" s="76"/>
      <c r="F233" s="78">
        <f>(130.74+32.37)*1</f>
        <v>163.11000000000001</v>
      </c>
      <c r="G233" s="345"/>
      <c r="H233" s="345"/>
      <c r="I233" s="346"/>
    </row>
    <row r="234" spans="1:130" s="38" customFormat="1" ht="13.5" customHeight="1">
      <c r="A234" s="68">
        <v>51</v>
      </c>
      <c r="B234" s="70">
        <v>784</v>
      </c>
      <c r="C234" s="70">
        <v>784181103</v>
      </c>
      <c r="D234" s="70" t="s">
        <v>222</v>
      </c>
      <c r="E234" s="70" t="s">
        <v>31</v>
      </c>
      <c r="F234" s="100">
        <f>SUM(F235)</f>
        <v>755.12</v>
      </c>
      <c r="G234" s="72"/>
      <c r="H234" s="72">
        <f>F234*G234</f>
        <v>0</v>
      </c>
      <c r="I234" s="101" t="s">
        <v>32</v>
      </c>
      <c r="J234" s="140"/>
    </row>
    <row r="235" spans="1:130" s="38" customFormat="1" ht="13.5" customHeight="1">
      <c r="A235" s="356"/>
      <c r="B235" s="342"/>
      <c r="C235" s="342"/>
      <c r="D235" s="364" t="s">
        <v>293</v>
      </c>
      <c r="E235" s="342"/>
      <c r="F235" s="350">
        <f>F241</f>
        <v>755.12</v>
      </c>
      <c r="G235" s="345"/>
      <c r="H235" s="345"/>
      <c r="I235" s="346"/>
      <c r="J235" s="140"/>
    </row>
    <row r="236" spans="1:130" s="38" customFormat="1" ht="27" customHeight="1">
      <c r="A236" s="356">
        <v>52</v>
      </c>
      <c r="B236" s="342">
        <v>784</v>
      </c>
      <c r="C236" s="342" t="s">
        <v>299</v>
      </c>
      <c r="D236" s="342" t="s">
        <v>290</v>
      </c>
      <c r="E236" s="342" t="s">
        <v>31</v>
      </c>
      <c r="F236" s="343">
        <f>SUM(F239:F240)</f>
        <v>198.55400000000003</v>
      </c>
      <c r="G236" s="345"/>
      <c r="H236" s="345">
        <f>F236*G236</f>
        <v>0</v>
      </c>
      <c r="I236" s="346" t="s">
        <v>74</v>
      </c>
      <c r="J236" s="363"/>
    </row>
    <row r="237" spans="1:130" s="38" customFormat="1" ht="13.5" customHeight="1">
      <c r="A237" s="356"/>
      <c r="B237" s="342"/>
      <c r="C237" s="342"/>
      <c r="D237" s="364" t="s">
        <v>295</v>
      </c>
      <c r="E237" s="342"/>
      <c r="F237" s="343"/>
      <c r="G237" s="345"/>
      <c r="H237" s="345"/>
      <c r="I237" s="346"/>
    </row>
    <row r="238" spans="1:130" s="38" customFormat="1" ht="54" customHeight="1">
      <c r="A238" s="356"/>
      <c r="B238" s="342"/>
      <c r="C238" s="342"/>
      <c r="D238" s="364" t="s">
        <v>291</v>
      </c>
      <c r="E238" s="342"/>
      <c r="F238" s="343"/>
      <c r="G238" s="345"/>
      <c r="H238" s="345"/>
      <c r="I238" s="366"/>
      <c r="J238" s="140"/>
    </row>
    <row r="239" spans="1:130" s="38" customFormat="1" ht="13.5" customHeight="1">
      <c r="A239" s="356"/>
      <c r="B239" s="342"/>
      <c r="C239" s="342"/>
      <c r="D239" s="112" t="s">
        <v>224</v>
      </c>
      <c r="E239" s="76"/>
      <c r="F239" s="78">
        <f>(17.722)*2</f>
        <v>35.444000000000003</v>
      </c>
      <c r="G239" s="345"/>
      <c r="H239" s="345"/>
      <c r="I239" s="346"/>
      <c r="J239" s="140"/>
    </row>
    <row r="240" spans="1:130" s="38" customFormat="1" ht="13.5" customHeight="1">
      <c r="A240" s="356"/>
      <c r="B240" s="342"/>
      <c r="C240" s="342"/>
      <c r="D240" s="112" t="s">
        <v>271</v>
      </c>
      <c r="E240" s="76"/>
      <c r="F240" s="78">
        <f>(130.74+32.37)*1</f>
        <v>163.11000000000001</v>
      </c>
      <c r="G240" s="345"/>
      <c r="H240" s="345"/>
      <c r="I240" s="346"/>
    </row>
    <row r="241" spans="1:256" s="38" customFormat="1" ht="27" customHeight="1">
      <c r="A241" s="68">
        <v>53</v>
      </c>
      <c r="B241" s="70">
        <v>784</v>
      </c>
      <c r="C241" s="70">
        <v>784211103</v>
      </c>
      <c r="D241" s="70" t="s">
        <v>223</v>
      </c>
      <c r="E241" s="70" t="s">
        <v>31</v>
      </c>
      <c r="F241" s="100">
        <f>SUM(F243:F246)</f>
        <v>755.12</v>
      </c>
      <c r="G241" s="72"/>
      <c r="H241" s="72">
        <f>F241*G241</f>
        <v>0</v>
      </c>
      <c r="I241" s="101" t="s">
        <v>32</v>
      </c>
    </row>
    <row r="242" spans="1:256" s="38" customFormat="1" ht="27" customHeight="1">
      <c r="A242" s="356"/>
      <c r="B242" s="342"/>
      <c r="C242" s="342"/>
      <c r="D242" s="364" t="s">
        <v>292</v>
      </c>
      <c r="E242" s="342"/>
      <c r="F242" s="365"/>
      <c r="G242" s="345"/>
      <c r="H242" s="345"/>
      <c r="I242" s="346"/>
      <c r="J242" s="271"/>
    </row>
    <row r="243" spans="1:256" s="38" customFormat="1" ht="13.5" customHeight="1">
      <c r="A243" s="75"/>
      <c r="B243" s="76"/>
      <c r="C243" s="76"/>
      <c r="D243" s="112" t="s">
        <v>225</v>
      </c>
      <c r="E243" s="76"/>
      <c r="F243" s="78">
        <f>(52.47)</f>
        <v>52.47</v>
      </c>
      <c r="G243" s="79"/>
      <c r="H243" s="79"/>
      <c r="I243" s="101"/>
    </row>
    <row r="244" spans="1:256" s="38" customFormat="1" ht="13.5" customHeight="1">
      <c r="A244" s="75"/>
      <c r="B244" s="76"/>
      <c r="C244" s="76"/>
      <c r="D244" s="112" t="s">
        <v>272</v>
      </c>
      <c r="E244" s="76"/>
      <c r="F244" s="78">
        <f>(1*1.5+1.15*2.3+1*2.05+1.15*2.3)*2+(0.2*0.45)*1</f>
        <v>17.77</v>
      </c>
      <c r="G244" s="79"/>
      <c r="H244" s="79"/>
      <c r="I244" s="101"/>
    </row>
    <row r="245" spans="1:256" s="38" customFormat="1" ht="13.5" customHeight="1">
      <c r="A245" s="75"/>
      <c r="B245" s="76"/>
      <c r="C245" s="76"/>
      <c r="D245" s="112" t="s">
        <v>270</v>
      </c>
      <c r="E245" s="76"/>
      <c r="F245" s="78">
        <f>(554.14)</f>
        <v>554.14</v>
      </c>
      <c r="G245" s="79"/>
      <c r="H245" s="79"/>
      <c r="I245" s="101"/>
      <c r="J245" s="294"/>
    </row>
    <row r="246" spans="1:256" s="38" customFormat="1" ht="13.5" customHeight="1">
      <c r="A246" s="68"/>
      <c r="B246" s="70"/>
      <c r="C246" s="70"/>
      <c r="D246" s="112" t="s">
        <v>275</v>
      </c>
      <c r="E246" s="70"/>
      <c r="F246" s="78">
        <f>130.74</f>
        <v>130.74</v>
      </c>
      <c r="G246" s="72"/>
      <c r="H246" s="72"/>
      <c r="I246" s="101"/>
    </row>
    <row r="247" spans="1:256" s="38" customFormat="1" ht="27" customHeight="1">
      <c r="A247" s="68">
        <v>54</v>
      </c>
      <c r="B247" s="70">
        <v>784</v>
      </c>
      <c r="C247" s="70">
        <v>784211151</v>
      </c>
      <c r="D247" s="70" t="s">
        <v>226</v>
      </c>
      <c r="E247" s="70" t="s">
        <v>31</v>
      </c>
      <c r="F247" s="100">
        <f>SUM(F248:F248)</f>
        <v>953.67000000000007</v>
      </c>
      <c r="G247" s="72"/>
      <c r="H247" s="72">
        <f>F247*G247</f>
        <v>0</v>
      </c>
      <c r="I247" s="101" t="s">
        <v>32</v>
      </c>
      <c r="J247" s="53"/>
    </row>
    <row r="248" spans="1:256" s="38" customFormat="1" ht="13.5" customHeight="1">
      <c r="A248" s="75"/>
      <c r="B248" s="76"/>
      <c r="C248" s="76"/>
      <c r="D248" s="112" t="s">
        <v>303</v>
      </c>
      <c r="E248" s="76"/>
      <c r="F248" s="78">
        <f>198.55+755.12</f>
        <v>953.67000000000007</v>
      </c>
      <c r="G248" s="79"/>
      <c r="H248" s="79"/>
      <c r="I248" s="101"/>
    </row>
    <row r="249" spans="1:256" s="281" customFormat="1" ht="13.5" customHeight="1">
      <c r="A249" s="68">
        <v>55</v>
      </c>
      <c r="B249" s="69" t="s">
        <v>66</v>
      </c>
      <c r="C249" s="70" t="s">
        <v>227</v>
      </c>
      <c r="D249" s="70" t="s">
        <v>228</v>
      </c>
      <c r="E249" s="70" t="s">
        <v>69</v>
      </c>
      <c r="F249" s="100">
        <f>F250</f>
        <v>15</v>
      </c>
      <c r="G249" s="72"/>
      <c r="H249" s="72">
        <f>F249*G249</f>
        <v>0</v>
      </c>
      <c r="I249" s="101" t="s">
        <v>32</v>
      </c>
      <c r="J249" s="306"/>
      <c r="K249" s="306"/>
      <c r="L249" s="306"/>
      <c r="M249" s="306"/>
      <c r="N249" s="306"/>
      <c r="O249" s="306"/>
      <c r="P249" s="306"/>
      <c r="Q249" s="306"/>
      <c r="R249" s="306"/>
      <c r="S249" s="306"/>
      <c r="T249" s="306"/>
      <c r="U249" s="306"/>
      <c r="V249" s="306"/>
      <c r="W249" s="306"/>
      <c r="X249" s="306"/>
      <c r="Y249" s="306"/>
      <c r="Z249" s="306"/>
      <c r="AA249" s="306"/>
      <c r="AB249" s="306"/>
      <c r="AC249" s="306"/>
      <c r="AD249" s="306"/>
      <c r="AE249" s="306"/>
      <c r="AF249" s="306"/>
      <c r="AG249" s="306"/>
      <c r="AH249" s="306"/>
      <c r="AI249" s="306"/>
      <c r="AJ249" s="306"/>
      <c r="AK249" s="306"/>
      <c r="AL249" s="306"/>
      <c r="AM249" s="306"/>
      <c r="AN249" s="306"/>
      <c r="AO249" s="306"/>
      <c r="AP249" s="306"/>
      <c r="AQ249" s="306"/>
      <c r="AR249" s="245"/>
      <c r="AS249" s="245"/>
      <c r="AT249" s="245"/>
      <c r="AU249" s="245"/>
      <c r="AV249" s="245"/>
      <c r="AW249" s="245"/>
      <c r="AX249" s="245"/>
      <c r="AY249" s="245"/>
      <c r="AZ249" s="245"/>
      <c r="BA249" s="245"/>
      <c r="BB249" s="245"/>
      <c r="BC249" s="245"/>
      <c r="BD249" s="245"/>
      <c r="BE249" s="245"/>
      <c r="BF249" s="245"/>
      <c r="BG249" s="245"/>
      <c r="BH249" s="245"/>
      <c r="BI249" s="245"/>
      <c r="BJ249" s="245"/>
      <c r="BK249" s="245"/>
      <c r="BL249" s="245"/>
      <c r="BM249" s="245"/>
      <c r="BN249" s="245"/>
      <c r="BO249" s="245"/>
      <c r="BP249" s="245"/>
      <c r="BQ249" s="245"/>
      <c r="BR249" s="245"/>
      <c r="BS249" s="245"/>
      <c r="BT249" s="245"/>
      <c r="BU249" s="245"/>
      <c r="BV249" s="245"/>
      <c r="BW249" s="245"/>
      <c r="BX249" s="245"/>
      <c r="BY249" s="245"/>
      <c r="BZ249" s="245"/>
      <c r="CA249" s="245"/>
      <c r="CB249" s="245"/>
      <c r="CC249" s="245"/>
      <c r="CD249" s="245"/>
      <c r="CE249" s="245"/>
      <c r="CF249" s="245"/>
      <c r="CG249" s="245"/>
      <c r="CH249" s="245"/>
      <c r="CI249" s="245"/>
      <c r="CJ249" s="245"/>
      <c r="CK249" s="245"/>
      <c r="CL249" s="245"/>
      <c r="CM249" s="245"/>
      <c r="CN249" s="245"/>
      <c r="CO249" s="245"/>
      <c r="CP249" s="245"/>
      <c r="CQ249" s="245"/>
      <c r="CR249" s="245"/>
      <c r="CS249" s="245"/>
      <c r="CT249" s="245"/>
      <c r="CU249" s="245"/>
      <c r="CV249" s="245"/>
      <c r="CW249" s="245"/>
      <c r="CX249" s="245"/>
      <c r="CY249" s="245"/>
      <c r="CZ249" s="245"/>
      <c r="DA249" s="245"/>
      <c r="DB249" s="245"/>
      <c r="DC249" s="245"/>
      <c r="DD249" s="245"/>
      <c r="DE249" s="245"/>
      <c r="DF249" s="245"/>
      <c r="DG249" s="245"/>
      <c r="DH249" s="245"/>
      <c r="DI249" s="245"/>
      <c r="DJ249" s="245"/>
      <c r="DK249" s="245"/>
      <c r="DL249" s="245"/>
      <c r="DM249" s="245"/>
      <c r="DN249" s="245"/>
      <c r="DO249" s="245"/>
      <c r="DP249" s="245"/>
      <c r="DQ249" s="245"/>
      <c r="DR249" s="245"/>
      <c r="DS249" s="245"/>
      <c r="DT249" s="245"/>
      <c r="DU249" s="245"/>
      <c r="DV249" s="245"/>
      <c r="DW249" s="245"/>
      <c r="DX249" s="245"/>
      <c r="DY249" s="245"/>
      <c r="DZ249" s="245"/>
    </row>
    <row r="250" spans="1:256" s="8" customFormat="1" ht="13.5" customHeight="1">
      <c r="A250" s="113"/>
      <c r="B250" s="115"/>
      <c r="C250" s="115"/>
      <c r="D250" s="77" t="s">
        <v>229</v>
      </c>
      <c r="E250" s="115"/>
      <c r="F250" s="78">
        <v>15</v>
      </c>
      <c r="G250" s="145"/>
      <c r="H250" s="72"/>
      <c r="I250" s="111"/>
      <c r="J250" s="215"/>
      <c r="K250" s="215"/>
      <c r="L250" s="215"/>
      <c r="M250" s="215"/>
      <c r="N250" s="215"/>
      <c r="O250" s="215"/>
      <c r="P250" s="215"/>
      <c r="Q250" s="215"/>
      <c r="R250" s="215"/>
      <c r="S250" s="215"/>
      <c r="T250" s="215"/>
      <c r="U250" s="215"/>
      <c r="V250" s="215"/>
      <c r="W250" s="215"/>
      <c r="X250" s="215"/>
      <c r="Y250" s="215"/>
      <c r="Z250" s="215"/>
      <c r="AA250" s="215"/>
      <c r="AB250" s="215"/>
      <c r="AC250" s="215"/>
      <c r="AD250" s="215"/>
      <c r="AE250" s="215"/>
      <c r="AF250" s="215"/>
      <c r="AG250" s="215"/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74"/>
      <c r="AS250" s="74"/>
      <c r="AT250" s="74"/>
      <c r="AU250" s="74"/>
      <c r="AV250" s="74"/>
      <c r="AW250" s="74"/>
      <c r="AX250" s="74"/>
      <c r="AY250" s="74"/>
      <c r="AZ250" s="74"/>
      <c r="BA250" s="74"/>
      <c r="BB250" s="74"/>
      <c r="BC250" s="74"/>
      <c r="BD250" s="74"/>
      <c r="BE250" s="74"/>
      <c r="BF250" s="74"/>
      <c r="BG250" s="74"/>
      <c r="BH250" s="74"/>
      <c r="BI250" s="74"/>
      <c r="BJ250" s="74"/>
      <c r="BK250" s="74"/>
      <c r="BL250" s="74"/>
      <c r="BM250" s="74"/>
      <c r="BN250" s="74"/>
      <c r="BO250" s="74"/>
      <c r="BP250" s="74"/>
      <c r="BQ250" s="74"/>
      <c r="BR250" s="74"/>
      <c r="BS250" s="74"/>
      <c r="BT250" s="74"/>
      <c r="BU250" s="74"/>
      <c r="BV250" s="74"/>
      <c r="BW250" s="74"/>
      <c r="BX250" s="74"/>
      <c r="BY250" s="74"/>
      <c r="BZ250" s="74"/>
      <c r="CA250" s="74"/>
      <c r="CB250" s="74"/>
      <c r="CC250" s="74"/>
      <c r="CD250" s="74"/>
      <c r="CE250" s="74"/>
      <c r="CF250" s="74"/>
      <c r="CG250" s="74"/>
      <c r="CH250" s="74"/>
      <c r="CI250" s="74"/>
      <c r="CJ250" s="74"/>
      <c r="CK250" s="74"/>
      <c r="CL250" s="74"/>
      <c r="CM250" s="74"/>
      <c r="CN250" s="74"/>
      <c r="CO250" s="74"/>
      <c r="CP250" s="74"/>
      <c r="CQ250" s="74"/>
      <c r="CR250" s="74"/>
      <c r="CS250" s="74"/>
      <c r="CT250" s="74"/>
      <c r="CU250" s="74"/>
      <c r="CV250" s="74"/>
      <c r="CW250" s="74"/>
      <c r="CX250" s="74"/>
      <c r="CY250" s="74"/>
      <c r="CZ250" s="74"/>
      <c r="DA250" s="74"/>
      <c r="DB250" s="74"/>
      <c r="DC250" s="74"/>
      <c r="DD250" s="74"/>
      <c r="DE250" s="74"/>
      <c r="DF250" s="74"/>
      <c r="DG250" s="74"/>
      <c r="DH250" s="74"/>
      <c r="DI250" s="74"/>
      <c r="DJ250" s="74"/>
      <c r="DK250" s="74"/>
      <c r="DL250" s="74"/>
      <c r="DM250" s="74"/>
      <c r="DN250" s="74"/>
      <c r="DO250" s="74"/>
      <c r="DP250" s="74"/>
      <c r="DQ250" s="74"/>
      <c r="DR250" s="74"/>
      <c r="DS250" s="74"/>
      <c r="DT250" s="74"/>
      <c r="DU250" s="74"/>
      <c r="DV250" s="74"/>
      <c r="DW250" s="74"/>
      <c r="DX250" s="74"/>
      <c r="DY250" s="74"/>
      <c r="DZ250" s="74"/>
    </row>
    <row r="251" spans="1:256" s="8" customFormat="1" ht="24.75" customHeight="1">
      <c r="A251" s="113"/>
      <c r="B251" s="115"/>
      <c r="C251" s="115"/>
      <c r="D251" s="77" t="s">
        <v>197</v>
      </c>
      <c r="E251" s="115"/>
      <c r="F251" s="78"/>
      <c r="G251" s="145"/>
      <c r="H251" s="72"/>
      <c r="I251" s="111"/>
      <c r="J251" s="215"/>
      <c r="K251" s="215"/>
      <c r="L251" s="215"/>
      <c r="M251" s="215"/>
      <c r="N251" s="215"/>
      <c r="O251" s="215"/>
      <c r="P251" s="215"/>
      <c r="Q251" s="215"/>
      <c r="R251" s="215"/>
      <c r="S251" s="215"/>
      <c r="T251" s="215"/>
      <c r="U251" s="215"/>
      <c r="V251" s="215"/>
      <c r="W251" s="215"/>
      <c r="X251" s="215"/>
      <c r="Y251" s="215"/>
      <c r="Z251" s="215"/>
      <c r="AA251" s="215"/>
      <c r="AB251" s="215"/>
      <c r="AC251" s="215"/>
      <c r="AD251" s="215"/>
      <c r="AE251" s="215"/>
      <c r="AF251" s="215"/>
      <c r="AG251" s="215"/>
      <c r="AH251" s="215"/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74"/>
      <c r="AS251" s="74"/>
      <c r="AT251" s="74"/>
      <c r="AU251" s="74"/>
      <c r="AV251" s="74"/>
      <c r="AW251" s="74"/>
      <c r="AX251" s="74"/>
      <c r="AY251" s="74"/>
      <c r="AZ251" s="74"/>
      <c r="BA251" s="74"/>
      <c r="BB251" s="74"/>
      <c r="BC251" s="74"/>
      <c r="BD251" s="74"/>
      <c r="BE251" s="74"/>
      <c r="BF251" s="74"/>
      <c r="BG251" s="74"/>
      <c r="BH251" s="74"/>
      <c r="BI251" s="74"/>
      <c r="BJ251" s="74"/>
      <c r="BK251" s="74"/>
      <c r="BL251" s="74"/>
      <c r="BM251" s="74"/>
      <c r="BN251" s="74"/>
      <c r="BO251" s="74"/>
      <c r="BP251" s="74"/>
      <c r="BQ251" s="74"/>
      <c r="BR251" s="74"/>
      <c r="BS251" s="74"/>
      <c r="BT251" s="74"/>
      <c r="BU251" s="74"/>
      <c r="BV251" s="74"/>
      <c r="BW251" s="74"/>
      <c r="BX251" s="74"/>
      <c r="BY251" s="74"/>
      <c r="BZ251" s="74"/>
      <c r="CA251" s="74"/>
      <c r="CB251" s="74"/>
      <c r="CC251" s="74"/>
      <c r="CD251" s="74"/>
      <c r="CE251" s="74"/>
      <c r="CF251" s="74"/>
      <c r="CG251" s="74"/>
      <c r="CH251" s="74"/>
      <c r="CI251" s="74"/>
      <c r="CJ251" s="74"/>
      <c r="CK251" s="74"/>
      <c r="CL251" s="74"/>
      <c r="CM251" s="74"/>
      <c r="CN251" s="74"/>
      <c r="CO251" s="74"/>
      <c r="CP251" s="74"/>
      <c r="CQ251" s="74"/>
      <c r="CR251" s="74"/>
      <c r="CS251" s="74"/>
      <c r="CT251" s="74"/>
      <c r="CU251" s="74"/>
      <c r="CV251" s="74"/>
      <c r="CW251" s="74"/>
      <c r="CX251" s="74"/>
      <c r="CY251" s="74"/>
      <c r="CZ251" s="74"/>
      <c r="DA251" s="74"/>
      <c r="DB251" s="74"/>
      <c r="DC251" s="74"/>
      <c r="DD251" s="74"/>
      <c r="DE251" s="74"/>
      <c r="DF251" s="74"/>
      <c r="DG251" s="74"/>
      <c r="DH251" s="74"/>
      <c r="DI251" s="74"/>
      <c r="DJ251" s="74"/>
      <c r="DK251" s="74"/>
      <c r="DL251" s="74"/>
      <c r="DM251" s="74"/>
      <c r="DN251" s="74"/>
      <c r="DO251" s="74"/>
      <c r="DP251" s="74"/>
      <c r="DQ251" s="74"/>
      <c r="DR251" s="74"/>
      <c r="DS251" s="74"/>
      <c r="DT251" s="74"/>
      <c r="DU251" s="74"/>
      <c r="DV251" s="74"/>
      <c r="DW251" s="74"/>
      <c r="DX251" s="74"/>
      <c r="DY251" s="74"/>
      <c r="DZ251" s="74"/>
    </row>
    <row r="252" spans="1:256" s="3" customFormat="1" ht="13.5" customHeight="1">
      <c r="A252" s="75"/>
      <c r="B252" s="76"/>
      <c r="C252" s="76">
        <v>790</v>
      </c>
      <c r="D252" s="76" t="s">
        <v>14</v>
      </c>
      <c r="E252" s="76"/>
      <c r="F252" s="159"/>
      <c r="G252" s="79"/>
      <c r="H252" s="79">
        <f>SUM(H253:H262)</f>
        <v>0</v>
      </c>
      <c r="I252" s="111"/>
      <c r="J252" s="271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F252" s="38"/>
      <c r="AG252" s="38"/>
      <c r="AH252" s="38"/>
      <c r="AI252" s="38"/>
      <c r="AJ252" s="38"/>
      <c r="AK252" s="38"/>
      <c r="AL252" s="38"/>
      <c r="AM252" s="38"/>
      <c r="AN252" s="38"/>
      <c r="AO252" s="38"/>
      <c r="AP252" s="38"/>
      <c r="AQ252" s="38"/>
      <c r="AR252" s="38"/>
      <c r="AS252" s="38"/>
      <c r="AT252" s="38"/>
      <c r="AU252" s="38"/>
      <c r="AV252" s="38"/>
      <c r="AW252" s="38"/>
      <c r="AX252" s="38"/>
      <c r="AY252" s="38"/>
      <c r="AZ252" s="38"/>
      <c r="BA252" s="38"/>
      <c r="BB252" s="38"/>
      <c r="BC252" s="38"/>
      <c r="BD252" s="38"/>
      <c r="BE252" s="38"/>
      <c r="BF252" s="38"/>
      <c r="BG252" s="38"/>
      <c r="BH252" s="38"/>
      <c r="BI252" s="38"/>
      <c r="BJ252" s="38"/>
      <c r="BK252" s="38"/>
      <c r="BL252" s="38"/>
      <c r="BM252" s="38"/>
      <c r="BN252" s="38"/>
      <c r="BO252" s="38"/>
      <c r="BP252" s="38"/>
      <c r="BQ252" s="38"/>
      <c r="BR252" s="38"/>
      <c r="BS252" s="38"/>
      <c r="BT252" s="38"/>
      <c r="BU252" s="38"/>
      <c r="BV252" s="38"/>
      <c r="BW252" s="38"/>
      <c r="BX252" s="38"/>
      <c r="BY252" s="38"/>
      <c r="BZ252" s="38"/>
      <c r="CA252" s="38"/>
      <c r="CB252" s="38"/>
      <c r="CC252" s="38"/>
      <c r="CD252" s="38"/>
      <c r="CE252" s="38"/>
      <c r="CF252" s="38"/>
      <c r="CG252" s="38"/>
      <c r="CH252" s="38"/>
      <c r="CI252" s="38"/>
      <c r="CJ252" s="38"/>
      <c r="CK252" s="38"/>
      <c r="CL252" s="38"/>
      <c r="CM252" s="38"/>
      <c r="CN252" s="38"/>
      <c r="CO252" s="38"/>
      <c r="CP252" s="38"/>
      <c r="CQ252" s="38"/>
      <c r="CR252" s="38"/>
      <c r="CS252" s="38"/>
      <c r="CT252" s="38"/>
      <c r="CU252" s="38"/>
      <c r="CV252" s="38"/>
      <c r="CW252" s="38"/>
      <c r="CX252" s="38"/>
      <c r="CY252" s="38"/>
      <c r="CZ252" s="38"/>
      <c r="DA252" s="38"/>
      <c r="DB252" s="38"/>
      <c r="DC252" s="38"/>
      <c r="DD252" s="38"/>
      <c r="DE252" s="38"/>
      <c r="DF252" s="38"/>
      <c r="DG252" s="38"/>
      <c r="DH252" s="38"/>
      <c r="DI252" s="38"/>
      <c r="DJ252" s="38"/>
      <c r="DK252" s="38"/>
      <c r="DL252" s="38"/>
      <c r="DM252" s="38"/>
      <c r="DN252" s="38"/>
      <c r="DO252" s="38"/>
      <c r="DP252" s="38"/>
      <c r="DQ252" s="38"/>
      <c r="DR252" s="38"/>
      <c r="DS252" s="38"/>
      <c r="DT252" s="38"/>
      <c r="DU252" s="38"/>
      <c r="DV252" s="38"/>
      <c r="DW252" s="38"/>
      <c r="DX252" s="38"/>
      <c r="DY252" s="38"/>
      <c r="DZ252" s="38"/>
    </row>
    <row r="253" spans="1:256" s="8" customFormat="1" ht="13.5" customHeight="1">
      <c r="A253" s="68">
        <v>56</v>
      </c>
      <c r="B253" s="70">
        <v>790</v>
      </c>
      <c r="C253" s="70" t="s">
        <v>75</v>
      </c>
      <c r="D253" s="70" t="s">
        <v>230</v>
      </c>
      <c r="E253" s="70" t="s">
        <v>65</v>
      </c>
      <c r="F253" s="100">
        <f>F254</f>
        <v>1</v>
      </c>
      <c r="G253" s="72"/>
      <c r="H253" s="72">
        <f>F253*G253</f>
        <v>0</v>
      </c>
      <c r="I253" s="164" t="s">
        <v>74</v>
      </c>
      <c r="J253" s="215"/>
      <c r="K253" s="215"/>
      <c r="L253" s="215"/>
      <c r="M253" s="215"/>
      <c r="N253" s="215"/>
      <c r="O253" s="215"/>
      <c r="P253" s="215"/>
      <c r="Q253" s="215"/>
      <c r="R253" s="215"/>
      <c r="S253" s="215"/>
      <c r="T253" s="215"/>
      <c r="U253" s="215"/>
      <c r="V253" s="215"/>
      <c r="W253" s="215"/>
      <c r="X253" s="215"/>
      <c r="Y253" s="215"/>
      <c r="Z253" s="215"/>
      <c r="AA253" s="215"/>
      <c r="AB253" s="215"/>
      <c r="AC253" s="215"/>
      <c r="AD253" s="215"/>
      <c r="AE253" s="215"/>
      <c r="AF253" s="215"/>
      <c r="AG253" s="215"/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74"/>
      <c r="AS253" s="74"/>
      <c r="AT253" s="74"/>
      <c r="AU253" s="74"/>
      <c r="AV253" s="74"/>
      <c r="AW253" s="74"/>
      <c r="AX253" s="74"/>
      <c r="AY253" s="74"/>
      <c r="AZ253" s="74"/>
      <c r="BA253" s="74"/>
      <c r="BB253" s="74"/>
      <c r="BC253" s="74"/>
      <c r="BD253" s="74"/>
      <c r="BE253" s="74"/>
      <c r="BF253" s="74"/>
      <c r="BG253" s="74"/>
      <c r="BH253" s="74"/>
      <c r="BI253" s="74"/>
      <c r="BJ253" s="74"/>
      <c r="BK253" s="74"/>
      <c r="BL253" s="74"/>
      <c r="BM253" s="74"/>
      <c r="BN253" s="74"/>
      <c r="BO253" s="74"/>
      <c r="BP253" s="74"/>
      <c r="BQ253" s="74"/>
      <c r="BR253" s="74"/>
      <c r="BS253" s="74"/>
      <c r="BT253" s="74"/>
      <c r="BU253" s="74"/>
      <c r="BV253" s="74"/>
      <c r="BW253" s="74"/>
      <c r="BX253" s="74"/>
      <c r="BY253" s="74"/>
      <c r="BZ253" s="74"/>
      <c r="CA253" s="74"/>
      <c r="CB253" s="74"/>
      <c r="CC253" s="74"/>
      <c r="CD253" s="74"/>
      <c r="CE253" s="74"/>
      <c r="CF253" s="74"/>
      <c r="CG253" s="74"/>
      <c r="CH253" s="74"/>
      <c r="CI253" s="74"/>
      <c r="CJ253" s="74"/>
      <c r="CK253" s="74"/>
      <c r="CL253" s="74"/>
      <c r="CM253" s="74"/>
      <c r="CN253" s="74"/>
      <c r="CO253" s="74"/>
      <c r="CP253" s="74"/>
      <c r="CQ253" s="74"/>
      <c r="CR253" s="74"/>
      <c r="CS253" s="74"/>
      <c r="CT253" s="74"/>
      <c r="CU253" s="74"/>
      <c r="CV253" s="74"/>
      <c r="CW253" s="74"/>
      <c r="CX253" s="74"/>
      <c r="CY253" s="74"/>
      <c r="CZ253" s="74"/>
      <c r="DA253" s="74"/>
      <c r="DB253" s="74"/>
      <c r="DC253" s="74"/>
      <c r="DD253" s="74"/>
      <c r="DE253" s="74"/>
      <c r="DF253" s="74"/>
      <c r="DG253" s="74"/>
      <c r="DH253" s="74"/>
      <c r="DI253" s="74"/>
      <c r="DJ253" s="74"/>
      <c r="DK253" s="74"/>
      <c r="DL253" s="74"/>
      <c r="DM253" s="74"/>
      <c r="DN253" s="74"/>
      <c r="DO253" s="74"/>
      <c r="DP253" s="74"/>
      <c r="DQ253" s="74"/>
      <c r="DR253" s="74"/>
      <c r="DS253" s="74"/>
      <c r="DT253" s="74"/>
      <c r="DU253" s="74"/>
      <c r="DV253" s="74"/>
      <c r="DW253" s="74"/>
      <c r="DX253" s="74"/>
      <c r="DY253" s="74"/>
      <c r="DZ253" s="74"/>
    </row>
    <row r="254" spans="1:256" s="8" customFormat="1" ht="67.5" customHeight="1">
      <c r="A254" s="68"/>
      <c r="B254" s="70"/>
      <c r="C254" s="70"/>
      <c r="D254" s="77" t="s">
        <v>231</v>
      </c>
      <c r="E254" s="70"/>
      <c r="F254" s="78">
        <v>1</v>
      </c>
      <c r="G254" s="72"/>
      <c r="H254" s="72"/>
      <c r="I254" s="101"/>
      <c r="J254" s="215"/>
      <c r="K254" s="215"/>
      <c r="L254" s="215"/>
      <c r="M254" s="215"/>
      <c r="N254" s="215"/>
      <c r="O254" s="215"/>
      <c r="P254" s="215"/>
      <c r="Q254" s="215"/>
      <c r="R254" s="215"/>
      <c r="S254" s="215"/>
      <c r="T254" s="215"/>
      <c r="U254" s="215"/>
      <c r="V254" s="215"/>
      <c r="W254" s="215"/>
      <c r="X254" s="215"/>
      <c r="Y254" s="215"/>
      <c r="Z254" s="215"/>
      <c r="AA254" s="215"/>
      <c r="AB254" s="215"/>
      <c r="AC254" s="215"/>
      <c r="AD254" s="215"/>
      <c r="AE254" s="215"/>
      <c r="AF254" s="215"/>
      <c r="AG254" s="215"/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74"/>
      <c r="AS254" s="74"/>
      <c r="AT254" s="74"/>
      <c r="AU254" s="74"/>
      <c r="AV254" s="74"/>
      <c r="AW254" s="74"/>
      <c r="AX254" s="74"/>
      <c r="AY254" s="74"/>
      <c r="AZ254" s="74"/>
      <c r="BA254" s="74"/>
      <c r="BB254" s="74"/>
      <c r="BC254" s="74"/>
      <c r="BD254" s="74"/>
      <c r="BE254" s="74"/>
      <c r="BF254" s="74"/>
      <c r="BG254" s="74"/>
      <c r="BH254" s="74"/>
      <c r="BI254" s="74"/>
      <c r="BJ254" s="74"/>
      <c r="BK254" s="74"/>
      <c r="BL254" s="74"/>
      <c r="BM254" s="74"/>
      <c r="BN254" s="74"/>
      <c r="BO254" s="74"/>
      <c r="BP254" s="74"/>
      <c r="BQ254" s="74"/>
      <c r="BR254" s="74"/>
      <c r="BS254" s="74"/>
      <c r="BT254" s="74"/>
      <c r="BU254" s="74"/>
      <c r="BV254" s="74"/>
      <c r="BW254" s="74"/>
      <c r="BX254" s="74"/>
      <c r="BY254" s="74"/>
      <c r="BZ254" s="74"/>
      <c r="CA254" s="74"/>
      <c r="CB254" s="74"/>
      <c r="CC254" s="74"/>
      <c r="CD254" s="74"/>
      <c r="CE254" s="74"/>
      <c r="CF254" s="74"/>
      <c r="CG254" s="74"/>
      <c r="CH254" s="74"/>
      <c r="CI254" s="74"/>
      <c r="CJ254" s="74"/>
      <c r="CK254" s="74"/>
      <c r="CL254" s="74"/>
      <c r="CM254" s="74"/>
      <c r="CN254" s="74"/>
      <c r="CO254" s="74"/>
      <c r="CP254" s="74"/>
      <c r="CQ254" s="74"/>
      <c r="CR254" s="74"/>
      <c r="CS254" s="74"/>
      <c r="CT254" s="74"/>
      <c r="CU254" s="74"/>
      <c r="CV254" s="74"/>
      <c r="CW254" s="74"/>
      <c r="CX254" s="74"/>
      <c r="CY254" s="74"/>
      <c r="CZ254" s="74"/>
      <c r="DA254" s="74"/>
      <c r="DB254" s="74"/>
      <c r="DC254" s="74"/>
      <c r="DD254" s="74"/>
      <c r="DE254" s="74"/>
      <c r="DF254" s="74"/>
      <c r="DG254" s="74"/>
      <c r="DH254" s="74"/>
      <c r="DI254" s="74"/>
      <c r="DJ254" s="74"/>
      <c r="DK254" s="74"/>
      <c r="DL254" s="74"/>
      <c r="DM254" s="74"/>
      <c r="DN254" s="74"/>
      <c r="DO254" s="74"/>
      <c r="DP254" s="74"/>
      <c r="DQ254" s="74"/>
      <c r="DR254" s="74"/>
      <c r="DS254" s="74"/>
      <c r="DT254" s="74"/>
      <c r="DU254" s="74"/>
      <c r="DV254" s="74"/>
      <c r="DW254" s="74"/>
      <c r="DX254" s="74"/>
      <c r="DY254" s="74"/>
      <c r="DZ254" s="74"/>
    </row>
    <row r="255" spans="1:256" s="8" customFormat="1" ht="13.5" customHeight="1">
      <c r="A255" s="165"/>
      <c r="B255" s="68"/>
      <c r="C255" s="76"/>
      <c r="D255" s="77" t="s">
        <v>232</v>
      </c>
      <c r="E255" s="70"/>
      <c r="F255" s="166"/>
      <c r="G255" s="167"/>
      <c r="H255" s="79"/>
      <c r="I255" s="168"/>
      <c r="J255" s="215"/>
      <c r="K255" s="215"/>
      <c r="L255" s="215"/>
      <c r="M255" s="215"/>
      <c r="N255" s="215"/>
      <c r="O255" s="215"/>
      <c r="P255" s="215"/>
      <c r="Q255" s="215"/>
      <c r="R255" s="215"/>
      <c r="S255" s="215"/>
      <c r="T255" s="215"/>
      <c r="U255" s="215"/>
      <c r="V255" s="215"/>
      <c r="W255" s="215"/>
      <c r="X255" s="215"/>
      <c r="Y255" s="215"/>
      <c r="Z255" s="215"/>
      <c r="AA255" s="215"/>
      <c r="AB255" s="215"/>
      <c r="AC255" s="215"/>
      <c r="AD255" s="215"/>
      <c r="AE255" s="215"/>
      <c r="AF255" s="215"/>
      <c r="AG255" s="215"/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74"/>
      <c r="AS255" s="74"/>
      <c r="AT255" s="74"/>
      <c r="AU255" s="74"/>
      <c r="AV255" s="74"/>
      <c r="AW255" s="74"/>
      <c r="AX255" s="74"/>
      <c r="AY255" s="74"/>
      <c r="AZ255" s="74"/>
      <c r="BA255" s="74"/>
      <c r="BB255" s="74"/>
      <c r="BC255" s="74"/>
      <c r="BD255" s="74"/>
      <c r="BE255" s="74"/>
      <c r="BF255" s="74"/>
      <c r="BG255" s="74"/>
      <c r="BH255" s="74"/>
      <c r="BI255" s="74"/>
      <c r="BJ255" s="74"/>
      <c r="BK255" s="74"/>
      <c r="BL255" s="74"/>
      <c r="BM255" s="74"/>
      <c r="BN255" s="74"/>
      <c r="BO255" s="74"/>
      <c r="BP255" s="74"/>
      <c r="BQ255" s="74"/>
      <c r="BR255" s="74"/>
      <c r="BS255" s="74"/>
      <c r="BT255" s="74"/>
      <c r="BU255" s="74"/>
      <c r="BV255" s="74"/>
      <c r="BW255" s="74"/>
      <c r="BX255" s="74"/>
      <c r="BY255" s="74"/>
      <c r="BZ255" s="74"/>
      <c r="CA255" s="74"/>
      <c r="CB255" s="74"/>
      <c r="CC255" s="74"/>
      <c r="CD255" s="74"/>
      <c r="CE255" s="74"/>
      <c r="CF255" s="74"/>
      <c r="CG255" s="74"/>
      <c r="CH255" s="74"/>
      <c r="CI255" s="74"/>
      <c r="CJ255" s="74"/>
      <c r="CK255" s="74"/>
      <c r="CL255" s="74"/>
      <c r="CM255" s="74"/>
      <c r="CN255" s="74"/>
      <c r="CO255" s="74"/>
      <c r="CP255" s="74"/>
      <c r="CQ255" s="74"/>
      <c r="CR255" s="74"/>
      <c r="CS255" s="74"/>
      <c r="CT255" s="74"/>
      <c r="CU255" s="74"/>
      <c r="CV255" s="74"/>
      <c r="CW255" s="74"/>
      <c r="CX255" s="74"/>
      <c r="CY255" s="74"/>
      <c r="CZ255" s="74"/>
      <c r="DA255" s="74"/>
      <c r="DB255" s="74"/>
      <c r="DC255" s="74"/>
      <c r="DD255" s="74"/>
      <c r="DE255" s="74"/>
      <c r="DF255" s="74"/>
      <c r="DG255" s="74"/>
      <c r="DH255" s="74"/>
      <c r="DI255" s="74"/>
      <c r="DJ255" s="74"/>
      <c r="DK255" s="74"/>
      <c r="DL255" s="74"/>
      <c r="DM255" s="74"/>
      <c r="DN255" s="74"/>
      <c r="DO255" s="74"/>
      <c r="DP255" s="74"/>
      <c r="DQ255" s="74"/>
      <c r="DR255" s="74"/>
      <c r="DS255" s="74"/>
      <c r="DT255" s="74"/>
      <c r="DU255" s="74"/>
      <c r="DV255" s="74"/>
      <c r="DW255" s="74"/>
      <c r="DX255" s="74"/>
      <c r="DY255" s="74"/>
      <c r="DZ255" s="74"/>
    </row>
    <row r="256" spans="1:256" s="5" customFormat="1" ht="13.5" customHeight="1">
      <c r="A256" s="68">
        <v>57</v>
      </c>
      <c r="B256" s="69" t="s">
        <v>233</v>
      </c>
      <c r="C256" s="70" t="s">
        <v>234</v>
      </c>
      <c r="D256" s="70" t="s">
        <v>235</v>
      </c>
      <c r="E256" s="70" t="s">
        <v>43</v>
      </c>
      <c r="F256" s="100">
        <f>SUM(F257:F257)</f>
        <v>2</v>
      </c>
      <c r="G256" s="72"/>
      <c r="H256" s="72">
        <f>F256*G256</f>
        <v>0</v>
      </c>
      <c r="I256" s="101" t="s">
        <v>74</v>
      </c>
      <c r="J256" s="306"/>
      <c r="K256" s="295"/>
      <c r="L256" s="215"/>
      <c r="M256" s="306"/>
      <c r="N256" s="306"/>
      <c r="O256" s="306"/>
      <c r="P256" s="306"/>
      <c r="Q256" s="306"/>
      <c r="R256" s="306"/>
      <c r="S256" s="306"/>
      <c r="T256" s="306"/>
      <c r="U256" s="306"/>
      <c r="V256" s="306"/>
      <c r="W256" s="306"/>
      <c r="X256" s="306"/>
      <c r="Y256" s="306"/>
      <c r="Z256" s="306"/>
      <c r="AA256" s="306"/>
      <c r="AB256" s="306"/>
      <c r="AC256" s="306"/>
      <c r="AD256" s="306"/>
      <c r="AE256" s="306"/>
      <c r="AF256" s="306"/>
      <c r="AG256" s="306"/>
      <c r="AH256" s="306"/>
      <c r="AI256" s="306"/>
      <c r="AJ256" s="306"/>
      <c r="AK256" s="306"/>
      <c r="AL256" s="306"/>
      <c r="AM256" s="306"/>
      <c r="AN256" s="306"/>
      <c r="AO256" s="306"/>
      <c r="AP256" s="306"/>
      <c r="AQ256" s="306"/>
      <c r="AR256" s="245"/>
      <c r="AS256" s="245"/>
      <c r="AT256" s="245"/>
      <c r="AU256" s="245"/>
      <c r="AV256" s="245"/>
      <c r="AW256" s="245"/>
      <c r="AX256" s="245"/>
      <c r="AY256" s="245"/>
      <c r="AZ256" s="245"/>
      <c r="BA256" s="245"/>
      <c r="BB256" s="245"/>
      <c r="BC256" s="245"/>
      <c r="BD256" s="245"/>
      <c r="BE256" s="245"/>
      <c r="BF256" s="245"/>
      <c r="BG256" s="245"/>
      <c r="BH256" s="245"/>
      <c r="BI256" s="245"/>
      <c r="BJ256" s="245"/>
      <c r="BK256" s="245"/>
      <c r="BL256" s="245"/>
      <c r="BM256" s="245"/>
      <c r="BN256" s="245"/>
      <c r="BO256" s="245"/>
      <c r="BP256" s="245"/>
      <c r="BQ256" s="245"/>
      <c r="BR256" s="245"/>
      <c r="BS256" s="245"/>
      <c r="BT256" s="245"/>
      <c r="BU256" s="245"/>
      <c r="BV256" s="245"/>
      <c r="BW256" s="245"/>
      <c r="BX256" s="245"/>
      <c r="BY256" s="245"/>
      <c r="BZ256" s="245"/>
      <c r="CA256" s="245"/>
      <c r="CB256" s="245"/>
      <c r="CC256" s="245"/>
      <c r="CD256" s="245"/>
      <c r="CE256" s="245"/>
      <c r="CF256" s="245"/>
      <c r="CG256" s="245"/>
      <c r="CH256" s="245"/>
      <c r="CI256" s="245"/>
      <c r="CJ256" s="245"/>
      <c r="CK256" s="245"/>
      <c r="CL256" s="245"/>
      <c r="CM256" s="245"/>
      <c r="CN256" s="245"/>
      <c r="CO256" s="245"/>
      <c r="CP256" s="245"/>
      <c r="CQ256" s="245"/>
      <c r="CR256" s="245"/>
      <c r="CS256" s="245"/>
      <c r="CT256" s="245"/>
      <c r="CU256" s="245"/>
      <c r="CV256" s="245"/>
      <c r="CW256" s="245"/>
      <c r="CX256" s="245"/>
      <c r="CY256" s="245"/>
      <c r="CZ256" s="245"/>
      <c r="DA256" s="245"/>
      <c r="DB256" s="245"/>
      <c r="DC256" s="245"/>
      <c r="DD256" s="245"/>
      <c r="DE256" s="245"/>
      <c r="DF256" s="245"/>
      <c r="DG256" s="245"/>
      <c r="DH256" s="245"/>
      <c r="DI256" s="245"/>
      <c r="DJ256" s="245"/>
      <c r="DK256" s="245"/>
      <c r="DL256" s="245"/>
      <c r="DM256" s="245"/>
      <c r="DN256" s="245"/>
      <c r="DO256" s="245"/>
      <c r="DP256" s="245"/>
      <c r="DQ256" s="245"/>
      <c r="DR256" s="245"/>
      <c r="DS256" s="245"/>
      <c r="DT256" s="245"/>
      <c r="DU256" s="245"/>
      <c r="DV256" s="245"/>
      <c r="DW256" s="245"/>
      <c r="DX256" s="245"/>
      <c r="DY256" s="245"/>
      <c r="DZ256" s="245"/>
      <c r="EA256" s="245"/>
      <c r="EB256" s="245"/>
      <c r="EC256" s="245"/>
      <c r="ED256" s="245"/>
      <c r="EE256" s="245"/>
      <c r="EF256" s="245"/>
      <c r="EG256" s="245"/>
      <c r="EH256" s="245"/>
      <c r="EI256" s="245"/>
      <c r="EJ256" s="245"/>
      <c r="EK256" s="245"/>
      <c r="EL256" s="245"/>
      <c r="EM256" s="245"/>
      <c r="EN256" s="245"/>
      <c r="EO256" s="245"/>
      <c r="EP256" s="245"/>
      <c r="EQ256" s="245"/>
      <c r="ER256" s="245"/>
      <c r="ES256" s="245"/>
      <c r="ET256" s="245"/>
      <c r="EU256" s="245"/>
      <c r="EV256" s="245"/>
      <c r="EW256" s="245"/>
      <c r="EX256" s="245"/>
      <c r="EY256" s="245"/>
      <c r="EZ256" s="245"/>
      <c r="FA256" s="245"/>
      <c r="FB256" s="245"/>
      <c r="FC256" s="245"/>
      <c r="FD256" s="245"/>
      <c r="FE256" s="245"/>
      <c r="FF256" s="245"/>
      <c r="FG256" s="245"/>
      <c r="FH256" s="245"/>
      <c r="FI256" s="245"/>
      <c r="FJ256" s="245"/>
      <c r="FK256" s="245"/>
      <c r="FL256" s="245"/>
      <c r="FM256" s="245"/>
      <c r="FN256" s="245"/>
      <c r="FO256" s="245"/>
      <c r="FP256" s="245"/>
      <c r="FQ256" s="245"/>
      <c r="FR256" s="245"/>
      <c r="FS256" s="245"/>
      <c r="FT256" s="245"/>
      <c r="FU256" s="245"/>
      <c r="FV256" s="245"/>
      <c r="FW256" s="245"/>
      <c r="FX256" s="245"/>
      <c r="FY256" s="245"/>
      <c r="FZ256" s="245"/>
      <c r="GA256" s="245"/>
      <c r="GB256" s="245"/>
      <c r="GC256" s="245"/>
      <c r="GD256" s="245"/>
      <c r="GE256" s="245"/>
      <c r="GF256" s="245"/>
      <c r="GG256" s="245"/>
      <c r="GH256" s="245"/>
      <c r="GI256" s="245"/>
      <c r="GJ256" s="245"/>
      <c r="GK256" s="245"/>
      <c r="GL256" s="245"/>
      <c r="GM256" s="245"/>
      <c r="GN256" s="245"/>
      <c r="GO256" s="245"/>
      <c r="GP256" s="245"/>
      <c r="GQ256" s="245"/>
      <c r="GR256" s="245"/>
      <c r="GS256" s="245"/>
      <c r="GT256" s="245"/>
      <c r="GU256" s="245"/>
      <c r="GV256" s="245"/>
      <c r="GW256" s="245"/>
      <c r="GX256" s="245"/>
      <c r="GY256" s="245"/>
      <c r="GZ256" s="245"/>
      <c r="HA256" s="245"/>
      <c r="HB256" s="245"/>
      <c r="HC256" s="245"/>
      <c r="HD256" s="245"/>
      <c r="HE256" s="245"/>
      <c r="HF256" s="245"/>
      <c r="HG256" s="245"/>
      <c r="HH256" s="245"/>
      <c r="HI256" s="245"/>
      <c r="HJ256" s="245"/>
      <c r="HK256" s="245"/>
      <c r="HL256" s="245"/>
      <c r="HM256" s="245"/>
      <c r="HN256" s="245"/>
      <c r="HO256" s="245"/>
      <c r="HP256" s="245"/>
      <c r="HQ256" s="245"/>
      <c r="HR256" s="245"/>
      <c r="HS256" s="245"/>
      <c r="HT256" s="245"/>
      <c r="HU256" s="245"/>
      <c r="HV256" s="245"/>
      <c r="HW256" s="245"/>
      <c r="HX256" s="245"/>
      <c r="HY256" s="245"/>
      <c r="HZ256" s="245"/>
      <c r="IA256" s="245"/>
      <c r="IB256" s="245"/>
      <c r="IC256" s="245"/>
      <c r="ID256" s="245"/>
      <c r="IE256" s="245"/>
      <c r="IF256" s="245"/>
      <c r="IG256" s="245"/>
      <c r="IH256" s="245"/>
      <c r="II256" s="245"/>
      <c r="IJ256" s="245"/>
      <c r="IK256" s="245"/>
      <c r="IL256" s="245"/>
      <c r="IM256" s="245"/>
      <c r="IN256" s="245"/>
      <c r="IO256" s="245"/>
      <c r="IP256" s="245"/>
      <c r="IQ256" s="245"/>
      <c r="IR256" s="245"/>
      <c r="IS256" s="245"/>
      <c r="IT256" s="245"/>
      <c r="IU256" s="245"/>
      <c r="IV256" s="245"/>
    </row>
    <row r="257" spans="1:256" s="5" customFormat="1" ht="13.5" customHeight="1">
      <c r="A257" s="141"/>
      <c r="B257" s="77"/>
      <c r="C257" s="77"/>
      <c r="D257" s="77" t="s">
        <v>115</v>
      </c>
      <c r="E257" s="77"/>
      <c r="F257" s="78">
        <v>2</v>
      </c>
      <c r="G257" s="143"/>
      <c r="H257" s="143"/>
      <c r="I257" s="296"/>
      <c r="J257" s="295"/>
      <c r="K257" s="215"/>
      <c r="L257" s="215"/>
      <c r="M257" s="215"/>
      <c r="N257" s="215"/>
      <c r="O257" s="215"/>
      <c r="P257" s="215"/>
      <c r="Q257" s="215"/>
      <c r="R257" s="215"/>
      <c r="S257" s="215"/>
      <c r="T257" s="215"/>
      <c r="U257" s="215"/>
      <c r="V257" s="215"/>
      <c r="W257" s="215"/>
      <c r="X257" s="215"/>
      <c r="Y257" s="215"/>
      <c r="Z257" s="215"/>
      <c r="AA257" s="215"/>
      <c r="AB257" s="215"/>
      <c r="AC257" s="215"/>
      <c r="AD257" s="215"/>
      <c r="AE257" s="215"/>
      <c r="AF257" s="215"/>
      <c r="AG257" s="215"/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74"/>
      <c r="AS257" s="74"/>
      <c r="AT257" s="74"/>
      <c r="AU257" s="74"/>
      <c r="AV257" s="74"/>
      <c r="AW257" s="74"/>
      <c r="AX257" s="74"/>
      <c r="AY257" s="74"/>
      <c r="AZ257" s="74"/>
      <c r="BA257" s="74"/>
      <c r="BB257" s="74"/>
      <c r="BC257" s="74"/>
      <c r="BD257" s="74"/>
      <c r="BE257" s="74"/>
      <c r="BF257" s="74"/>
      <c r="BG257" s="74"/>
      <c r="BH257" s="74"/>
      <c r="BI257" s="74"/>
      <c r="BJ257" s="74"/>
      <c r="BK257" s="74"/>
      <c r="BL257" s="74"/>
      <c r="BM257" s="74"/>
      <c r="BN257" s="74"/>
      <c r="BO257" s="74"/>
      <c r="BP257" s="74"/>
      <c r="BQ257" s="74"/>
      <c r="BR257" s="74"/>
      <c r="BS257" s="74"/>
      <c r="BT257" s="74"/>
      <c r="BU257" s="74"/>
      <c r="BV257" s="74"/>
      <c r="BW257" s="74"/>
      <c r="BX257" s="74"/>
      <c r="BY257" s="74"/>
      <c r="BZ257" s="74"/>
      <c r="CA257" s="74"/>
      <c r="CB257" s="74"/>
      <c r="CC257" s="74"/>
      <c r="CD257" s="74"/>
      <c r="CE257" s="74"/>
      <c r="CF257" s="74"/>
      <c r="CG257" s="74"/>
      <c r="CH257" s="74"/>
      <c r="CI257" s="74"/>
      <c r="CJ257" s="74"/>
      <c r="CK257" s="74"/>
      <c r="CL257" s="74"/>
      <c r="CM257" s="74"/>
      <c r="CN257" s="74"/>
      <c r="CO257" s="74"/>
      <c r="CP257" s="74"/>
      <c r="CQ257" s="74"/>
      <c r="CR257" s="74"/>
      <c r="CS257" s="74"/>
      <c r="CT257" s="74"/>
      <c r="CU257" s="74"/>
      <c r="CV257" s="74"/>
      <c r="CW257" s="74"/>
      <c r="CX257" s="74"/>
      <c r="CY257" s="74"/>
      <c r="CZ257" s="74"/>
      <c r="DA257" s="74"/>
      <c r="DB257" s="74"/>
      <c r="DC257" s="74"/>
      <c r="DD257" s="74"/>
      <c r="DE257" s="74"/>
      <c r="DF257" s="74"/>
      <c r="DG257" s="74"/>
      <c r="DH257" s="74"/>
      <c r="DI257" s="74"/>
      <c r="DJ257" s="74"/>
      <c r="DK257" s="74"/>
      <c r="DL257" s="74"/>
      <c r="DM257" s="74"/>
      <c r="DN257" s="74"/>
      <c r="DO257" s="74"/>
      <c r="DP257" s="74"/>
      <c r="DQ257" s="74"/>
      <c r="DR257" s="74"/>
      <c r="DS257" s="74"/>
      <c r="DT257" s="74"/>
      <c r="DU257" s="74"/>
      <c r="DV257" s="74"/>
      <c r="DW257" s="74"/>
      <c r="DX257" s="74"/>
      <c r="DY257" s="74"/>
      <c r="DZ257" s="74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  <c r="IQ257" s="8"/>
      <c r="IR257" s="8"/>
      <c r="IS257" s="8"/>
      <c r="IT257" s="8"/>
      <c r="IU257" s="8"/>
      <c r="IV257" s="8"/>
    </row>
    <row r="258" spans="1:256" s="5" customFormat="1" ht="13.5" customHeight="1">
      <c r="A258" s="68"/>
      <c r="B258" s="69"/>
      <c r="C258" s="70"/>
      <c r="D258" s="77" t="s">
        <v>284</v>
      </c>
      <c r="E258" s="70"/>
      <c r="F258" s="78"/>
      <c r="G258" s="72"/>
      <c r="H258" s="72"/>
      <c r="I258" s="101"/>
      <c r="J258" s="295"/>
      <c r="K258" s="306"/>
      <c r="L258" s="306"/>
      <c r="M258" s="306"/>
      <c r="N258" s="306"/>
      <c r="O258" s="306"/>
      <c r="P258" s="306"/>
      <c r="Q258" s="306"/>
      <c r="R258" s="306"/>
      <c r="S258" s="306"/>
      <c r="T258" s="306"/>
      <c r="U258" s="306"/>
      <c r="V258" s="306"/>
      <c r="W258" s="306"/>
      <c r="X258" s="306"/>
      <c r="Y258" s="306"/>
      <c r="Z258" s="306"/>
      <c r="AA258" s="306"/>
      <c r="AB258" s="306"/>
      <c r="AC258" s="306"/>
      <c r="AD258" s="306"/>
      <c r="AE258" s="306"/>
      <c r="AF258" s="306"/>
      <c r="AG258" s="306"/>
      <c r="AH258" s="306"/>
      <c r="AI258" s="306"/>
      <c r="AJ258" s="306"/>
      <c r="AK258" s="306"/>
      <c r="AL258" s="306"/>
      <c r="AM258" s="306"/>
      <c r="AN258" s="306"/>
      <c r="AO258" s="306"/>
      <c r="AP258" s="306"/>
      <c r="AQ258" s="306"/>
      <c r="AR258" s="245"/>
      <c r="AS258" s="245"/>
      <c r="AT258" s="245"/>
      <c r="AU258" s="245"/>
      <c r="AV258" s="245"/>
      <c r="AW258" s="245"/>
      <c r="AX258" s="245"/>
      <c r="AY258" s="245"/>
      <c r="AZ258" s="245"/>
      <c r="BA258" s="245"/>
      <c r="BB258" s="245"/>
      <c r="BC258" s="245"/>
      <c r="BD258" s="245"/>
      <c r="BE258" s="245"/>
      <c r="BF258" s="245"/>
      <c r="BG258" s="245"/>
      <c r="BH258" s="245"/>
      <c r="BI258" s="245"/>
      <c r="BJ258" s="245"/>
      <c r="BK258" s="245"/>
      <c r="BL258" s="245"/>
      <c r="BM258" s="245"/>
      <c r="BN258" s="245"/>
      <c r="BO258" s="245"/>
      <c r="BP258" s="245"/>
      <c r="BQ258" s="245"/>
      <c r="BR258" s="245"/>
      <c r="BS258" s="245"/>
      <c r="BT258" s="245"/>
      <c r="BU258" s="245"/>
      <c r="BV258" s="245"/>
      <c r="BW258" s="245"/>
      <c r="BX258" s="245"/>
      <c r="BY258" s="245"/>
      <c r="BZ258" s="245"/>
      <c r="CA258" s="245"/>
      <c r="CB258" s="245"/>
      <c r="CC258" s="245"/>
      <c r="CD258" s="245"/>
      <c r="CE258" s="245"/>
      <c r="CF258" s="245"/>
      <c r="CG258" s="245"/>
      <c r="CH258" s="245"/>
      <c r="CI258" s="245"/>
      <c r="CJ258" s="245"/>
      <c r="CK258" s="245"/>
      <c r="CL258" s="245"/>
      <c r="CM258" s="245"/>
      <c r="CN258" s="245"/>
      <c r="CO258" s="245"/>
      <c r="CP258" s="245"/>
      <c r="CQ258" s="245"/>
      <c r="CR258" s="245"/>
      <c r="CS258" s="245"/>
      <c r="CT258" s="245"/>
      <c r="CU258" s="245"/>
      <c r="CV258" s="245"/>
      <c r="CW258" s="245"/>
      <c r="CX258" s="245"/>
      <c r="CY258" s="245"/>
      <c r="CZ258" s="245"/>
      <c r="DA258" s="245"/>
      <c r="DB258" s="245"/>
      <c r="DC258" s="245"/>
      <c r="DD258" s="245"/>
      <c r="DE258" s="245"/>
      <c r="DF258" s="245"/>
      <c r="DG258" s="245"/>
      <c r="DH258" s="245"/>
      <c r="DI258" s="245"/>
      <c r="DJ258" s="245"/>
      <c r="DK258" s="245"/>
      <c r="DL258" s="245"/>
      <c r="DM258" s="245"/>
      <c r="DN258" s="245"/>
      <c r="DO258" s="245"/>
      <c r="DP258" s="245"/>
      <c r="DQ258" s="245"/>
      <c r="DR258" s="245"/>
      <c r="DS258" s="245"/>
      <c r="DT258" s="245"/>
      <c r="DU258" s="245"/>
      <c r="DV258" s="245"/>
      <c r="DW258" s="245"/>
      <c r="DX258" s="245"/>
      <c r="DY258" s="245"/>
      <c r="DZ258" s="245"/>
      <c r="EA258" s="245"/>
      <c r="EB258" s="245"/>
      <c r="EC258" s="245"/>
      <c r="ED258" s="245"/>
      <c r="EE258" s="245"/>
      <c r="EF258" s="245"/>
      <c r="EG258" s="245"/>
      <c r="EH258" s="245"/>
      <c r="EI258" s="245"/>
      <c r="EJ258" s="245"/>
      <c r="EK258" s="245"/>
      <c r="EL258" s="245"/>
      <c r="EM258" s="245"/>
      <c r="EN258" s="245"/>
      <c r="EO258" s="245"/>
      <c r="EP258" s="245"/>
      <c r="EQ258" s="245"/>
      <c r="ER258" s="245"/>
      <c r="ES258" s="245"/>
      <c r="ET258" s="245"/>
      <c r="EU258" s="245"/>
      <c r="EV258" s="245"/>
      <c r="EW258" s="245"/>
      <c r="EX258" s="245"/>
      <c r="EY258" s="245"/>
      <c r="EZ258" s="245"/>
      <c r="FA258" s="245"/>
      <c r="FB258" s="245"/>
      <c r="FC258" s="245"/>
      <c r="FD258" s="245"/>
      <c r="FE258" s="245"/>
      <c r="FF258" s="245"/>
      <c r="FG258" s="245"/>
      <c r="FH258" s="245"/>
      <c r="FI258" s="245"/>
      <c r="FJ258" s="245"/>
      <c r="FK258" s="245"/>
      <c r="FL258" s="245"/>
      <c r="FM258" s="245"/>
      <c r="FN258" s="245"/>
      <c r="FO258" s="245"/>
      <c r="FP258" s="245"/>
      <c r="FQ258" s="245"/>
      <c r="FR258" s="245"/>
      <c r="FS258" s="245"/>
      <c r="FT258" s="245"/>
      <c r="FU258" s="245"/>
      <c r="FV258" s="245"/>
      <c r="FW258" s="245"/>
      <c r="FX258" s="245"/>
      <c r="FY258" s="245"/>
      <c r="FZ258" s="245"/>
      <c r="GA258" s="245"/>
      <c r="GB258" s="245"/>
      <c r="GC258" s="245"/>
      <c r="GD258" s="245"/>
      <c r="GE258" s="245"/>
      <c r="GF258" s="245"/>
      <c r="GG258" s="245"/>
      <c r="GH258" s="245"/>
      <c r="GI258" s="245"/>
      <c r="GJ258" s="245"/>
      <c r="GK258" s="245"/>
      <c r="GL258" s="245"/>
      <c r="GM258" s="245"/>
      <c r="GN258" s="245"/>
      <c r="GO258" s="245"/>
      <c r="GP258" s="245"/>
      <c r="GQ258" s="245"/>
      <c r="GR258" s="245"/>
      <c r="GS258" s="245"/>
      <c r="GT258" s="245"/>
      <c r="GU258" s="245"/>
      <c r="GV258" s="245"/>
      <c r="GW258" s="245"/>
      <c r="GX258" s="245"/>
      <c r="GY258" s="245"/>
      <c r="GZ258" s="245"/>
      <c r="HA258" s="245"/>
      <c r="HB258" s="245"/>
      <c r="HC258" s="245"/>
      <c r="HD258" s="245"/>
      <c r="HE258" s="245"/>
      <c r="HF258" s="245"/>
      <c r="HG258" s="245"/>
      <c r="HH258" s="245"/>
      <c r="HI258" s="245"/>
      <c r="HJ258" s="245"/>
      <c r="HK258" s="245"/>
      <c r="HL258" s="245"/>
      <c r="HM258" s="245"/>
      <c r="HN258" s="245"/>
      <c r="HO258" s="245"/>
      <c r="HP258" s="245"/>
      <c r="HQ258" s="245"/>
      <c r="HR258" s="245"/>
      <c r="HS258" s="245"/>
      <c r="HT258" s="245"/>
      <c r="HU258" s="245"/>
      <c r="HV258" s="245"/>
      <c r="HW258" s="245"/>
      <c r="HX258" s="245"/>
      <c r="HY258" s="245"/>
      <c r="HZ258" s="245"/>
      <c r="IA258" s="245"/>
      <c r="IB258" s="245"/>
      <c r="IC258" s="245"/>
      <c r="ID258" s="245"/>
      <c r="IE258" s="245"/>
      <c r="IF258" s="245"/>
      <c r="IG258" s="245"/>
      <c r="IH258" s="245"/>
      <c r="II258" s="245"/>
      <c r="IJ258" s="245"/>
      <c r="IK258" s="245"/>
      <c r="IL258" s="245"/>
      <c r="IM258" s="245"/>
      <c r="IN258" s="245"/>
      <c r="IO258" s="245"/>
      <c r="IP258" s="245"/>
      <c r="IQ258" s="245"/>
      <c r="IR258" s="245"/>
      <c r="IS258" s="245"/>
      <c r="IT258" s="245"/>
      <c r="IU258" s="245"/>
      <c r="IV258" s="245"/>
    </row>
    <row r="259" spans="1:256" s="74" customFormat="1" ht="13.5" customHeight="1">
      <c r="A259" s="68">
        <v>58</v>
      </c>
      <c r="B259" s="69" t="s">
        <v>233</v>
      </c>
      <c r="C259" s="70" t="s">
        <v>286</v>
      </c>
      <c r="D259" s="70" t="s">
        <v>285</v>
      </c>
      <c r="E259" s="70" t="s">
        <v>158</v>
      </c>
      <c r="F259" s="100">
        <v>1.05</v>
      </c>
      <c r="G259" s="72"/>
      <c r="H259" s="72">
        <f>F259*G259</f>
        <v>0</v>
      </c>
      <c r="I259" s="101" t="s">
        <v>42</v>
      </c>
      <c r="J259" s="379"/>
      <c r="K259" s="215"/>
      <c r="L259" s="215"/>
      <c r="M259" s="215"/>
      <c r="N259" s="215"/>
      <c r="O259" s="215"/>
      <c r="P259" s="215"/>
      <c r="Q259" s="215"/>
      <c r="R259" s="215"/>
      <c r="S259" s="215"/>
      <c r="T259" s="215"/>
      <c r="U259" s="215"/>
      <c r="V259" s="215"/>
      <c r="W259" s="215"/>
      <c r="X259" s="215"/>
      <c r="Y259" s="215"/>
      <c r="Z259" s="215"/>
      <c r="AA259" s="215"/>
      <c r="AB259" s="215"/>
      <c r="AC259" s="215"/>
      <c r="AD259" s="215"/>
      <c r="AE259" s="215"/>
    </row>
    <row r="260" spans="1:256" s="8" customFormat="1" ht="13.5" customHeight="1">
      <c r="A260" s="84">
        <v>59</v>
      </c>
      <c r="B260" s="87" t="s">
        <v>66</v>
      </c>
      <c r="C260" s="87" t="s">
        <v>71</v>
      </c>
      <c r="D260" s="87" t="s">
        <v>72</v>
      </c>
      <c r="E260" s="87" t="s">
        <v>69</v>
      </c>
      <c r="F260" s="88">
        <f>F261</f>
        <v>2</v>
      </c>
      <c r="G260" s="90"/>
      <c r="H260" s="90">
        <f>F260*G260</f>
        <v>0</v>
      </c>
      <c r="I260" s="73" t="s">
        <v>32</v>
      </c>
      <c r="J260" s="227"/>
      <c r="K260" s="215"/>
      <c r="L260" s="215"/>
      <c r="M260" s="215"/>
      <c r="N260" s="215"/>
      <c r="O260" s="215"/>
      <c r="P260" s="215"/>
      <c r="Q260" s="215"/>
      <c r="R260" s="225"/>
      <c r="S260" s="215"/>
      <c r="T260" s="215"/>
      <c r="U260" s="215"/>
      <c r="V260" s="215"/>
      <c r="W260" s="215"/>
      <c r="X260" s="215"/>
      <c r="Y260" s="215"/>
      <c r="Z260" s="215"/>
      <c r="AA260" s="215"/>
      <c r="AB260" s="215"/>
      <c r="AC260" s="215"/>
      <c r="AD260" s="215"/>
      <c r="AE260" s="215"/>
      <c r="AF260" s="215"/>
      <c r="AG260" s="215"/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74"/>
      <c r="AS260" s="74"/>
      <c r="AT260" s="74"/>
      <c r="AU260" s="74"/>
      <c r="AV260" s="74"/>
      <c r="AW260" s="74"/>
      <c r="AX260" s="74"/>
      <c r="AY260" s="74"/>
      <c r="AZ260" s="74"/>
      <c r="BA260" s="74"/>
      <c r="BB260" s="74"/>
      <c r="BC260" s="74"/>
      <c r="BD260" s="74"/>
      <c r="BE260" s="74"/>
      <c r="BF260" s="74"/>
      <c r="BG260" s="74"/>
      <c r="BH260" s="74"/>
      <c r="BI260" s="74"/>
      <c r="BJ260" s="74"/>
      <c r="BK260" s="74"/>
      <c r="BL260" s="74"/>
      <c r="BM260" s="74"/>
      <c r="BN260" s="74"/>
      <c r="BO260" s="74"/>
      <c r="BP260" s="74"/>
      <c r="BQ260" s="74"/>
      <c r="BR260" s="74"/>
      <c r="BS260" s="74"/>
      <c r="BT260" s="74"/>
      <c r="BU260" s="74"/>
      <c r="BV260" s="74"/>
      <c r="BW260" s="74"/>
      <c r="BX260" s="74"/>
      <c r="BY260" s="74"/>
      <c r="BZ260" s="74"/>
      <c r="CA260" s="74"/>
      <c r="CB260" s="74"/>
      <c r="CC260" s="74"/>
      <c r="CD260" s="74"/>
      <c r="CE260" s="74"/>
      <c r="CF260" s="74"/>
      <c r="CG260" s="74"/>
      <c r="CH260" s="74"/>
      <c r="CI260" s="74"/>
      <c r="CJ260" s="74"/>
      <c r="CK260" s="74"/>
      <c r="CL260" s="74"/>
      <c r="CM260" s="74"/>
      <c r="CN260" s="74"/>
      <c r="CO260" s="74"/>
      <c r="CP260" s="74"/>
      <c r="CQ260" s="74"/>
      <c r="CR260" s="74"/>
      <c r="CS260" s="74"/>
      <c r="CT260" s="74"/>
      <c r="CU260" s="74"/>
      <c r="CV260" s="74"/>
      <c r="CW260" s="74"/>
      <c r="CX260" s="74"/>
      <c r="CY260" s="74"/>
      <c r="CZ260" s="74"/>
      <c r="DA260" s="74"/>
      <c r="DB260" s="74"/>
      <c r="DC260" s="74"/>
      <c r="DD260" s="74"/>
      <c r="DE260" s="74"/>
      <c r="DF260" s="74"/>
      <c r="DG260" s="74"/>
      <c r="DH260" s="74"/>
      <c r="DI260" s="74"/>
      <c r="DJ260" s="74"/>
      <c r="DK260" s="74"/>
      <c r="DL260" s="74"/>
      <c r="DM260" s="74"/>
      <c r="DN260" s="74"/>
      <c r="DO260" s="74"/>
      <c r="DP260" s="74"/>
      <c r="DQ260" s="74"/>
      <c r="DR260" s="74"/>
      <c r="DS260" s="74"/>
      <c r="DT260" s="74"/>
      <c r="DU260" s="74"/>
      <c r="DV260" s="74"/>
      <c r="DW260" s="74"/>
      <c r="DX260" s="74"/>
      <c r="DY260" s="74"/>
      <c r="DZ260" s="74"/>
    </row>
    <row r="261" spans="1:256" s="8" customFormat="1" ht="13.5" customHeight="1">
      <c r="A261" s="160"/>
      <c r="B261" s="161"/>
      <c r="C261" s="161"/>
      <c r="D261" s="117" t="s">
        <v>76</v>
      </c>
      <c r="E261" s="161"/>
      <c r="F261" s="162">
        <v>2</v>
      </c>
      <c r="G261" s="163"/>
      <c r="H261" s="90"/>
      <c r="I261" s="151"/>
      <c r="J261" s="227"/>
      <c r="K261" s="215"/>
      <c r="L261" s="215"/>
      <c r="M261" s="215"/>
      <c r="N261" s="215"/>
      <c r="O261" s="215"/>
      <c r="P261" s="215"/>
      <c r="Q261" s="215"/>
      <c r="R261" s="225"/>
      <c r="S261" s="215"/>
      <c r="T261" s="215"/>
      <c r="U261" s="215"/>
      <c r="V261" s="215"/>
      <c r="W261" s="215"/>
      <c r="X261" s="215"/>
      <c r="Y261" s="215"/>
      <c r="Z261" s="215"/>
      <c r="AA261" s="215"/>
      <c r="AB261" s="215"/>
      <c r="AC261" s="215"/>
      <c r="AD261" s="215"/>
      <c r="AE261" s="215"/>
      <c r="AF261" s="215"/>
      <c r="AG261" s="215"/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74"/>
      <c r="AS261" s="74"/>
      <c r="AT261" s="74"/>
      <c r="AU261" s="74"/>
      <c r="AV261" s="74"/>
      <c r="AW261" s="74"/>
      <c r="AX261" s="74"/>
      <c r="AY261" s="74"/>
      <c r="AZ261" s="74"/>
      <c r="BA261" s="74"/>
      <c r="BB261" s="74"/>
      <c r="BC261" s="74"/>
      <c r="BD261" s="74"/>
      <c r="BE261" s="74"/>
      <c r="BF261" s="74"/>
      <c r="BG261" s="74"/>
      <c r="BH261" s="74"/>
      <c r="BI261" s="74"/>
      <c r="BJ261" s="74"/>
      <c r="BK261" s="74"/>
      <c r="BL261" s="74"/>
      <c r="BM261" s="74"/>
      <c r="BN261" s="74"/>
      <c r="BO261" s="74"/>
      <c r="BP261" s="74"/>
      <c r="BQ261" s="74"/>
      <c r="BR261" s="74"/>
      <c r="BS261" s="74"/>
      <c r="BT261" s="74"/>
      <c r="BU261" s="74"/>
      <c r="BV261" s="74"/>
      <c r="BW261" s="74"/>
      <c r="BX261" s="74"/>
      <c r="BY261" s="74"/>
      <c r="BZ261" s="74"/>
      <c r="CA261" s="74"/>
      <c r="CB261" s="74"/>
      <c r="CC261" s="74"/>
      <c r="CD261" s="74"/>
      <c r="CE261" s="74"/>
      <c r="CF261" s="74"/>
      <c r="CG261" s="74"/>
      <c r="CH261" s="74"/>
      <c r="CI261" s="74"/>
      <c r="CJ261" s="74"/>
      <c r="CK261" s="74"/>
      <c r="CL261" s="74"/>
      <c r="CM261" s="74"/>
      <c r="CN261" s="74"/>
      <c r="CO261" s="74"/>
      <c r="CP261" s="74"/>
      <c r="CQ261" s="74"/>
      <c r="CR261" s="74"/>
      <c r="CS261" s="74"/>
      <c r="CT261" s="74"/>
      <c r="CU261" s="74"/>
      <c r="CV261" s="74"/>
      <c r="CW261" s="74"/>
      <c r="CX261" s="74"/>
      <c r="CY261" s="74"/>
      <c r="CZ261" s="74"/>
      <c r="DA261" s="74"/>
      <c r="DB261" s="74"/>
      <c r="DC261" s="74"/>
      <c r="DD261" s="74"/>
      <c r="DE261" s="74"/>
      <c r="DF261" s="74"/>
      <c r="DG261" s="74"/>
      <c r="DH261" s="74"/>
      <c r="DI261" s="74"/>
      <c r="DJ261" s="74"/>
      <c r="DK261" s="74"/>
      <c r="DL261" s="74"/>
      <c r="DM261" s="74"/>
      <c r="DN261" s="74"/>
      <c r="DO261" s="74"/>
      <c r="DP261" s="74"/>
      <c r="DQ261" s="74"/>
      <c r="DR261" s="74"/>
      <c r="DS261" s="74"/>
      <c r="DT261" s="74"/>
      <c r="DU261" s="74"/>
      <c r="DV261" s="74"/>
      <c r="DW261" s="74"/>
      <c r="DX261" s="74"/>
      <c r="DY261" s="74"/>
      <c r="DZ261" s="74"/>
    </row>
    <row r="262" spans="1:256" s="8" customFormat="1" ht="13.5" customHeight="1">
      <c r="A262" s="160"/>
      <c r="B262" s="161"/>
      <c r="C262" s="161"/>
      <c r="D262" s="117" t="s">
        <v>73</v>
      </c>
      <c r="E262" s="161"/>
      <c r="F262" s="162"/>
      <c r="G262" s="163"/>
      <c r="H262" s="90"/>
      <c r="I262" s="151"/>
      <c r="J262" s="227"/>
      <c r="K262" s="215"/>
      <c r="L262" s="215"/>
      <c r="M262" s="215"/>
      <c r="N262" s="215"/>
      <c r="O262" s="215"/>
      <c r="P262" s="215"/>
      <c r="Q262" s="215"/>
      <c r="R262" s="225"/>
      <c r="S262" s="215"/>
      <c r="T262" s="215"/>
      <c r="U262" s="215"/>
      <c r="V262" s="215"/>
      <c r="W262" s="215"/>
      <c r="X262" s="215"/>
      <c r="Y262" s="215"/>
      <c r="Z262" s="215"/>
      <c r="AA262" s="215"/>
      <c r="AB262" s="215"/>
      <c r="AC262" s="215"/>
      <c r="AD262" s="215"/>
      <c r="AE262" s="215"/>
      <c r="AF262" s="215"/>
      <c r="AG262" s="215"/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74"/>
      <c r="AS262" s="74"/>
      <c r="AT262" s="74"/>
      <c r="AU262" s="74"/>
      <c r="AV262" s="74"/>
      <c r="AW262" s="74"/>
      <c r="AX262" s="74"/>
      <c r="AY262" s="74"/>
      <c r="AZ262" s="74"/>
      <c r="BA262" s="74"/>
      <c r="BB262" s="74"/>
      <c r="BC262" s="74"/>
      <c r="BD262" s="74"/>
      <c r="BE262" s="74"/>
      <c r="BF262" s="74"/>
      <c r="BG262" s="74"/>
      <c r="BH262" s="74"/>
      <c r="BI262" s="74"/>
      <c r="BJ262" s="74"/>
      <c r="BK262" s="74"/>
      <c r="BL262" s="74"/>
      <c r="BM262" s="74"/>
      <c r="BN262" s="74"/>
      <c r="BO262" s="74"/>
      <c r="BP262" s="74"/>
      <c r="BQ262" s="74"/>
      <c r="BR262" s="74"/>
      <c r="BS262" s="74"/>
      <c r="BT262" s="74"/>
      <c r="BU262" s="74"/>
      <c r="BV262" s="74"/>
      <c r="BW262" s="74"/>
      <c r="BX262" s="74"/>
      <c r="BY262" s="74"/>
      <c r="BZ262" s="74"/>
      <c r="CA262" s="74"/>
      <c r="CB262" s="74"/>
      <c r="CC262" s="74"/>
      <c r="CD262" s="74"/>
      <c r="CE262" s="74"/>
      <c r="CF262" s="74"/>
      <c r="CG262" s="74"/>
      <c r="CH262" s="74"/>
      <c r="CI262" s="74"/>
      <c r="CJ262" s="74"/>
      <c r="CK262" s="74"/>
      <c r="CL262" s="74"/>
      <c r="CM262" s="74"/>
      <c r="CN262" s="74"/>
      <c r="CO262" s="74"/>
      <c r="CP262" s="74"/>
      <c r="CQ262" s="74"/>
      <c r="CR262" s="74"/>
      <c r="CS262" s="74"/>
      <c r="CT262" s="74"/>
      <c r="CU262" s="74"/>
      <c r="CV262" s="74"/>
      <c r="CW262" s="74"/>
      <c r="CX262" s="74"/>
      <c r="CY262" s="74"/>
      <c r="CZ262" s="74"/>
      <c r="DA262" s="74"/>
      <c r="DB262" s="74"/>
      <c r="DC262" s="74"/>
      <c r="DD262" s="74"/>
      <c r="DE262" s="74"/>
      <c r="DF262" s="74"/>
      <c r="DG262" s="74"/>
      <c r="DH262" s="74"/>
      <c r="DI262" s="74"/>
      <c r="DJ262" s="74"/>
      <c r="DK262" s="74"/>
      <c r="DL262" s="74"/>
      <c r="DM262" s="74"/>
      <c r="DN262" s="74"/>
      <c r="DO262" s="74"/>
      <c r="DP262" s="74"/>
      <c r="DQ262" s="74"/>
      <c r="DR262" s="74"/>
      <c r="DS262" s="74"/>
      <c r="DT262" s="74"/>
      <c r="DU262" s="74"/>
      <c r="DV262" s="74"/>
      <c r="DW262" s="74"/>
      <c r="DX262" s="74"/>
      <c r="DY262" s="74"/>
      <c r="DZ262" s="74"/>
    </row>
    <row r="263" spans="1:256" s="41" customFormat="1" ht="21" customHeight="1">
      <c r="A263" s="147"/>
      <c r="B263" s="148"/>
      <c r="C263" s="148" t="s">
        <v>90</v>
      </c>
      <c r="D263" s="148" t="s">
        <v>91</v>
      </c>
      <c r="E263" s="148"/>
      <c r="F263" s="158"/>
      <c r="G263" s="150"/>
      <c r="H263" s="150">
        <f>H264</f>
        <v>0</v>
      </c>
      <c r="I263" s="151"/>
    </row>
    <row r="264" spans="1:256" s="74" customFormat="1" ht="13.5" customHeight="1">
      <c r="A264" s="75"/>
      <c r="B264" s="76"/>
      <c r="C264" s="76" t="s">
        <v>92</v>
      </c>
      <c r="D264" s="76" t="s">
        <v>93</v>
      </c>
      <c r="E264" s="76"/>
      <c r="F264" s="159"/>
      <c r="G264" s="79"/>
      <c r="H264" s="79">
        <f>SUM(H265:H273)</f>
        <v>0</v>
      </c>
      <c r="I264" s="111"/>
      <c r="J264" s="215"/>
      <c r="K264" s="215"/>
      <c r="L264" s="215"/>
      <c r="M264" s="215"/>
      <c r="N264" s="215"/>
      <c r="O264" s="215"/>
      <c r="P264" s="215"/>
      <c r="Q264" s="215"/>
      <c r="R264" s="215"/>
      <c r="S264" s="215"/>
      <c r="T264" s="215"/>
      <c r="U264" s="215"/>
      <c r="V264" s="215"/>
      <c r="W264" s="215"/>
      <c r="X264" s="306"/>
      <c r="Y264" s="215"/>
      <c r="Z264" s="215"/>
      <c r="AA264" s="215"/>
      <c r="AB264" s="215"/>
      <c r="AC264" s="215"/>
      <c r="AD264" s="215"/>
      <c r="AE264" s="215"/>
      <c r="AF264" s="215"/>
      <c r="AG264" s="215"/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HQ264" s="8"/>
      <c r="HR264" s="8"/>
      <c r="HS264" s="8"/>
      <c r="HT264" s="8"/>
      <c r="HU264" s="8"/>
      <c r="HV264" s="8"/>
      <c r="HW264" s="8"/>
      <c r="HX264" s="8"/>
      <c r="HY264" s="8"/>
      <c r="HZ264" s="8"/>
      <c r="IA264" s="8"/>
      <c r="IB264" s="8"/>
      <c r="IC264" s="8"/>
      <c r="ID264" s="8"/>
      <c r="IE264" s="8"/>
      <c r="IF264" s="8"/>
      <c r="IG264" s="8"/>
      <c r="IH264" s="8"/>
      <c r="II264" s="8"/>
      <c r="IJ264" s="8"/>
      <c r="IK264" s="8"/>
      <c r="IL264" s="8"/>
      <c r="IM264" s="8"/>
      <c r="IN264" s="8"/>
      <c r="IO264" s="8"/>
      <c r="IP264" s="8"/>
      <c r="IQ264" s="8"/>
      <c r="IR264" s="8"/>
      <c r="IS264" s="8"/>
      <c r="IT264" s="8"/>
      <c r="IU264" s="8"/>
      <c r="IV264" s="8"/>
    </row>
    <row r="265" spans="1:256" s="74" customFormat="1" ht="13.5" customHeight="1">
      <c r="A265" s="68">
        <v>60</v>
      </c>
      <c r="B265" s="69" t="s">
        <v>236</v>
      </c>
      <c r="C265" s="70" t="s">
        <v>237</v>
      </c>
      <c r="D265" s="70" t="s">
        <v>238</v>
      </c>
      <c r="E265" s="70" t="s">
        <v>239</v>
      </c>
      <c r="F265" s="297">
        <f>SUM(F266)</f>
        <v>250</v>
      </c>
      <c r="G265" s="72"/>
      <c r="H265" s="72">
        <f>F265*G265</f>
        <v>0</v>
      </c>
      <c r="I265" s="101" t="s">
        <v>42</v>
      </c>
      <c r="J265" s="306"/>
      <c r="K265" s="215"/>
      <c r="L265" s="215"/>
      <c r="M265" s="215"/>
      <c r="N265" s="215"/>
      <c r="O265" s="306"/>
      <c r="P265" s="306"/>
      <c r="Q265" s="306"/>
      <c r="R265" s="306"/>
      <c r="S265" s="306"/>
      <c r="T265" s="306"/>
      <c r="U265" s="306"/>
      <c r="V265" s="306"/>
      <c r="W265" s="306"/>
      <c r="X265" s="306"/>
      <c r="Y265" s="306"/>
      <c r="Z265" s="306"/>
      <c r="AA265" s="215"/>
      <c r="AB265" s="306"/>
      <c r="AC265" s="306"/>
      <c r="AD265" s="306"/>
      <c r="AE265" s="306"/>
      <c r="AF265" s="306"/>
      <c r="AG265" s="306"/>
      <c r="AH265" s="306"/>
      <c r="AI265" s="306"/>
      <c r="AJ265" s="306"/>
      <c r="AK265" s="306"/>
      <c r="AL265" s="306"/>
      <c r="AM265" s="306"/>
      <c r="AN265" s="306"/>
      <c r="AO265" s="306"/>
      <c r="AP265" s="306"/>
      <c r="AQ265" s="306"/>
      <c r="AR265" s="245"/>
      <c r="AS265" s="245"/>
      <c r="AT265" s="245"/>
      <c r="AU265" s="245"/>
      <c r="AV265" s="245"/>
      <c r="AW265" s="245"/>
      <c r="AX265" s="245"/>
      <c r="AY265" s="245"/>
      <c r="AZ265" s="245"/>
      <c r="BA265" s="245"/>
      <c r="BB265" s="245"/>
      <c r="BC265" s="245"/>
      <c r="BD265" s="245"/>
      <c r="BE265" s="245"/>
      <c r="BF265" s="245"/>
      <c r="BG265" s="245"/>
      <c r="BH265" s="245"/>
      <c r="BI265" s="245"/>
      <c r="BJ265" s="245"/>
      <c r="BK265" s="245"/>
      <c r="BL265" s="245"/>
      <c r="BM265" s="245"/>
      <c r="BN265" s="245"/>
      <c r="BO265" s="245"/>
      <c r="BP265" s="245"/>
      <c r="BQ265" s="245"/>
      <c r="BR265" s="245"/>
      <c r="BS265" s="245"/>
      <c r="BT265" s="245"/>
      <c r="BU265" s="245"/>
      <c r="BV265" s="245"/>
      <c r="BW265" s="245"/>
      <c r="BX265" s="245"/>
      <c r="BY265" s="245"/>
      <c r="BZ265" s="245"/>
      <c r="CA265" s="245"/>
      <c r="CB265" s="245"/>
      <c r="CC265" s="245"/>
      <c r="CD265" s="245"/>
      <c r="CE265" s="245"/>
      <c r="CF265" s="245"/>
      <c r="CG265" s="245"/>
      <c r="CH265" s="245"/>
      <c r="CI265" s="245"/>
      <c r="CJ265" s="245"/>
      <c r="CK265" s="245"/>
      <c r="CL265" s="245"/>
      <c r="CM265" s="245"/>
      <c r="CN265" s="245"/>
      <c r="CO265" s="245"/>
      <c r="CP265" s="245"/>
      <c r="CQ265" s="245"/>
      <c r="CR265" s="245"/>
      <c r="CS265" s="245"/>
      <c r="CT265" s="245"/>
      <c r="CU265" s="245"/>
      <c r="CV265" s="245"/>
      <c r="CW265" s="245"/>
      <c r="CX265" s="245"/>
      <c r="CY265" s="245"/>
      <c r="CZ265" s="245"/>
      <c r="DA265" s="245"/>
      <c r="DB265" s="245"/>
      <c r="DC265" s="245"/>
      <c r="DD265" s="245"/>
      <c r="DE265" s="245"/>
      <c r="DF265" s="245"/>
      <c r="DG265" s="245"/>
      <c r="DH265" s="245"/>
      <c r="DI265" s="245"/>
      <c r="DJ265" s="245"/>
      <c r="DK265" s="245"/>
      <c r="DL265" s="245"/>
      <c r="DM265" s="245"/>
      <c r="DN265" s="245"/>
      <c r="DO265" s="245"/>
      <c r="DP265" s="245"/>
      <c r="DQ265" s="245"/>
      <c r="DR265" s="245"/>
      <c r="DS265" s="245"/>
      <c r="DT265" s="245"/>
      <c r="DU265" s="245"/>
      <c r="DV265" s="245"/>
      <c r="DW265" s="245"/>
      <c r="DX265" s="245"/>
      <c r="DY265" s="245"/>
      <c r="DZ265" s="245"/>
      <c r="EA265" s="245"/>
      <c r="EB265" s="245"/>
      <c r="EC265" s="245"/>
      <c r="ED265" s="245"/>
      <c r="EE265" s="245"/>
      <c r="EF265" s="245"/>
      <c r="EG265" s="245"/>
      <c r="EH265" s="245"/>
      <c r="EI265" s="245"/>
      <c r="EJ265" s="245"/>
      <c r="EK265" s="245"/>
      <c r="EL265" s="245"/>
      <c r="EM265" s="245"/>
      <c r="EN265" s="245"/>
      <c r="EO265" s="245"/>
      <c r="EP265" s="245"/>
      <c r="EQ265" s="245"/>
      <c r="ER265" s="245"/>
      <c r="ES265" s="245"/>
      <c r="ET265" s="245"/>
      <c r="EU265" s="245"/>
      <c r="EV265" s="245"/>
      <c r="EW265" s="245"/>
      <c r="EX265" s="245"/>
      <c r="EY265" s="245"/>
      <c r="EZ265" s="245"/>
      <c r="FA265" s="245"/>
      <c r="FB265" s="245"/>
      <c r="FC265" s="245"/>
      <c r="FD265" s="245"/>
      <c r="FE265" s="245"/>
      <c r="FF265" s="245"/>
      <c r="FG265" s="245"/>
      <c r="FH265" s="245"/>
      <c r="FI265" s="245"/>
      <c r="FJ265" s="245"/>
      <c r="FK265" s="245"/>
      <c r="FL265" s="245"/>
      <c r="FM265" s="245"/>
      <c r="FN265" s="245"/>
      <c r="FO265" s="245"/>
      <c r="FP265" s="245"/>
      <c r="FQ265" s="245"/>
      <c r="FR265" s="245"/>
      <c r="FS265" s="245"/>
      <c r="FT265" s="245"/>
      <c r="FU265" s="245"/>
      <c r="FV265" s="245"/>
      <c r="FW265" s="245"/>
      <c r="FX265" s="245"/>
      <c r="FY265" s="245"/>
      <c r="FZ265" s="245"/>
      <c r="GA265" s="245"/>
      <c r="GB265" s="245"/>
      <c r="GC265" s="245"/>
      <c r="GD265" s="245"/>
      <c r="GE265" s="245"/>
      <c r="GF265" s="245"/>
      <c r="GG265" s="245"/>
      <c r="GH265" s="245"/>
      <c r="GI265" s="245"/>
      <c r="GJ265" s="245"/>
      <c r="GK265" s="245"/>
      <c r="GL265" s="245"/>
      <c r="GM265" s="245"/>
      <c r="GN265" s="245"/>
      <c r="GO265" s="245"/>
      <c r="GP265" s="245"/>
      <c r="GQ265" s="245"/>
      <c r="GR265" s="245"/>
      <c r="GS265" s="245"/>
      <c r="GT265" s="245"/>
      <c r="GU265" s="245"/>
      <c r="GV265" s="245"/>
      <c r="GW265" s="245"/>
      <c r="GX265" s="245"/>
      <c r="GY265" s="245"/>
      <c r="GZ265" s="245"/>
      <c r="HA265" s="245"/>
      <c r="HB265" s="245"/>
      <c r="HC265" s="245"/>
      <c r="HD265" s="245"/>
      <c r="HE265" s="245"/>
      <c r="HF265" s="245"/>
      <c r="HG265" s="245"/>
      <c r="HH265" s="245"/>
      <c r="HI265" s="245"/>
      <c r="HJ265" s="245"/>
      <c r="HK265" s="245"/>
      <c r="HL265" s="245"/>
      <c r="HM265" s="245"/>
      <c r="HN265" s="245"/>
      <c r="HO265" s="245"/>
      <c r="HP265" s="245"/>
      <c r="HQ265" s="281"/>
      <c r="HR265" s="281"/>
      <c r="HS265" s="281"/>
      <c r="HT265" s="281"/>
      <c r="HU265" s="281"/>
      <c r="HV265" s="281"/>
      <c r="HW265" s="281"/>
      <c r="HX265" s="281"/>
      <c r="HY265" s="281"/>
      <c r="HZ265" s="281"/>
      <c r="IA265" s="281"/>
      <c r="IB265" s="281"/>
      <c r="IC265" s="281"/>
      <c r="ID265" s="281"/>
      <c r="IE265" s="281"/>
      <c r="IF265" s="281"/>
      <c r="IG265" s="281"/>
      <c r="IH265" s="281"/>
      <c r="II265" s="281"/>
      <c r="IJ265" s="281"/>
      <c r="IK265" s="281"/>
      <c r="IL265" s="281"/>
      <c r="IM265" s="281"/>
      <c r="IN265" s="281"/>
      <c r="IO265" s="281"/>
      <c r="IP265" s="281"/>
      <c r="IQ265" s="281"/>
      <c r="IR265" s="281"/>
      <c r="IS265" s="281"/>
      <c r="IT265" s="281"/>
      <c r="IU265" s="281"/>
      <c r="IV265" s="281"/>
    </row>
    <row r="266" spans="1:256" s="74" customFormat="1" ht="13.5" customHeight="1">
      <c r="A266" s="68"/>
      <c r="B266" s="69"/>
      <c r="C266" s="70"/>
      <c r="D266" s="77" t="s">
        <v>240</v>
      </c>
      <c r="E266" s="70"/>
      <c r="F266" s="298">
        <v>250</v>
      </c>
      <c r="G266" s="72"/>
      <c r="H266" s="72"/>
      <c r="I266" s="101"/>
      <c r="J266" s="306"/>
      <c r="K266" s="215"/>
      <c r="L266" s="215"/>
      <c r="M266" s="215"/>
      <c r="N266" s="215"/>
      <c r="O266" s="306"/>
      <c r="P266" s="306"/>
      <c r="Q266" s="306"/>
      <c r="R266" s="306"/>
      <c r="S266" s="306"/>
      <c r="T266" s="306"/>
      <c r="U266" s="306"/>
      <c r="V266" s="306"/>
      <c r="W266" s="306"/>
      <c r="X266" s="306"/>
      <c r="Y266" s="306"/>
      <c r="Z266" s="306"/>
      <c r="AA266" s="215"/>
      <c r="AB266" s="306"/>
      <c r="AC266" s="306"/>
      <c r="AD266" s="306"/>
      <c r="AE266" s="306"/>
      <c r="AF266" s="306"/>
      <c r="AG266" s="306"/>
      <c r="AH266" s="306"/>
      <c r="AI266" s="306"/>
      <c r="AJ266" s="306"/>
      <c r="AK266" s="306"/>
      <c r="AL266" s="306"/>
      <c r="AM266" s="306"/>
      <c r="AN266" s="306"/>
      <c r="AO266" s="306"/>
      <c r="AP266" s="306"/>
      <c r="AQ266" s="306"/>
      <c r="AR266" s="245"/>
      <c r="AS266" s="245"/>
      <c r="AT266" s="245"/>
      <c r="AU266" s="245"/>
      <c r="AV266" s="245"/>
      <c r="AW266" s="245"/>
      <c r="AX266" s="245"/>
      <c r="AY266" s="245"/>
      <c r="AZ266" s="245"/>
      <c r="BA266" s="245"/>
      <c r="BB266" s="245"/>
      <c r="BC266" s="245"/>
      <c r="BD266" s="245"/>
      <c r="BE266" s="245"/>
      <c r="BF266" s="245"/>
      <c r="BG266" s="245"/>
      <c r="BH266" s="245"/>
      <c r="BI266" s="245"/>
      <c r="BJ266" s="245"/>
      <c r="BK266" s="245"/>
      <c r="BL266" s="245"/>
      <c r="BM266" s="245"/>
      <c r="BN266" s="245"/>
      <c r="BO266" s="245"/>
      <c r="BP266" s="245"/>
      <c r="BQ266" s="245"/>
      <c r="BR266" s="245"/>
      <c r="BS266" s="245"/>
      <c r="BT266" s="245"/>
      <c r="BU266" s="245"/>
      <c r="BV266" s="245"/>
      <c r="BW266" s="245"/>
      <c r="BX266" s="245"/>
      <c r="BY266" s="245"/>
      <c r="BZ266" s="245"/>
      <c r="CA266" s="245"/>
      <c r="CB266" s="245"/>
      <c r="CC266" s="245"/>
      <c r="CD266" s="245"/>
      <c r="CE266" s="245"/>
      <c r="CF266" s="245"/>
      <c r="CG266" s="245"/>
      <c r="CH266" s="245"/>
      <c r="CI266" s="245"/>
      <c r="CJ266" s="245"/>
      <c r="CK266" s="245"/>
      <c r="CL266" s="245"/>
      <c r="CM266" s="245"/>
      <c r="CN266" s="245"/>
      <c r="CO266" s="245"/>
      <c r="CP266" s="245"/>
      <c r="CQ266" s="245"/>
      <c r="CR266" s="245"/>
      <c r="CS266" s="245"/>
      <c r="CT266" s="245"/>
      <c r="CU266" s="245"/>
      <c r="CV266" s="245"/>
      <c r="CW266" s="245"/>
      <c r="CX266" s="245"/>
      <c r="CY266" s="245"/>
      <c r="CZ266" s="245"/>
      <c r="DA266" s="245"/>
      <c r="DB266" s="245"/>
      <c r="DC266" s="245"/>
      <c r="DD266" s="245"/>
      <c r="DE266" s="245"/>
      <c r="DF266" s="245"/>
      <c r="DG266" s="245"/>
      <c r="DH266" s="245"/>
      <c r="DI266" s="245"/>
      <c r="DJ266" s="245"/>
      <c r="DK266" s="245"/>
      <c r="DL266" s="245"/>
      <c r="DM266" s="245"/>
      <c r="DN266" s="245"/>
      <c r="DO266" s="245"/>
      <c r="DP266" s="245"/>
      <c r="DQ266" s="245"/>
      <c r="DR266" s="245"/>
      <c r="DS266" s="245"/>
      <c r="DT266" s="245"/>
      <c r="DU266" s="245"/>
      <c r="DV266" s="245"/>
      <c r="DW266" s="245"/>
      <c r="DX266" s="245"/>
      <c r="DY266" s="245"/>
      <c r="DZ266" s="245"/>
      <c r="EA266" s="245"/>
      <c r="EB266" s="245"/>
      <c r="EC266" s="245"/>
      <c r="ED266" s="245"/>
      <c r="EE266" s="245"/>
      <c r="EF266" s="245"/>
      <c r="EG266" s="245"/>
      <c r="EH266" s="245"/>
      <c r="EI266" s="245"/>
      <c r="EJ266" s="245"/>
      <c r="EK266" s="245"/>
      <c r="EL266" s="245"/>
      <c r="EM266" s="245"/>
      <c r="EN266" s="245"/>
      <c r="EO266" s="245"/>
      <c r="EP266" s="245"/>
      <c r="EQ266" s="245"/>
      <c r="ER266" s="245"/>
      <c r="ES266" s="245"/>
      <c r="ET266" s="245"/>
      <c r="EU266" s="245"/>
      <c r="EV266" s="245"/>
      <c r="EW266" s="245"/>
      <c r="EX266" s="245"/>
      <c r="EY266" s="245"/>
      <c r="EZ266" s="245"/>
      <c r="FA266" s="245"/>
      <c r="FB266" s="245"/>
      <c r="FC266" s="245"/>
      <c r="FD266" s="245"/>
      <c r="FE266" s="245"/>
      <c r="FF266" s="245"/>
      <c r="FG266" s="245"/>
      <c r="FH266" s="245"/>
      <c r="FI266" s="245"/>
      <c r="FJ266" s="245"/>
      <c r="FK266" s="245"/>
      <c r="FL266" s="245"/>
      <c r="FM266" s="245"/>
      <c r="FN266" s="245"/>
      <c r="FO266" s="245"/>
      <c r="FP266" s="245"/>
      <c r="FQ266" s="245"/>
      <c r="FR266" s="245"/>
      <c r="FS266" s="245"/>
      <c r="FT266" s="245"/>
      <c r="FU266" s="245"/>
      <c r="FV266" s="245"/>
      <c r="FW266" s="245"/>
      <c r="FX266" s="245"/>
      <c r="FY266" s="245"/>
      <c r="FZ266" s="245"/>
      <c r="GA266" s="245"/>
      <c r="GB266" s="245"/>
      <c r="GC266" s="245"/>
      <c r="GD266" s="245"/>
      <c r="GE266" s="245"/>
      <c r="GF266" s="245"/>
      <c r="GG266" s="245"/>
      <c r="GH266" s="245"/>
      <c r="GI266" s="245"/>
      <c r="GJ266" s="245"/>
      <c r="GK266" s="245"/>
      <c r="GL266" s="245"/>
      <c r="GM266" s="245"/>
      <c r="GN266" s="245"/>
      <c r="GO266" s="245"/>
      <c r="GP266" s="245"/>
      <c r="GQ266" s="245"/>
      <c r="GR266" s="245"/>
      <c r="GS266" s="245"/>
      <c r="GT266" s="245"/>
      <c r="GU266" s="245"/>
      <c r="GV266" s="245"/>
      <c r="GW266" s="245"/>
      <c r="GX266" s="245"/>
      <c r="GY266" s="245"/>
      <c r="GZ266" s="245"/>
      <c r="HA266" s="245"/>
      <c r="HB266" s="245"/>
      <c r="HC266" s="245"/>
      <c r="HD266" s="245"/>
      <c r="HE266" s="245"/>
      <c r="HF266" s="245"/>
      <c r="HG266" s="245"/>
      <c r="HH266" s="245"/>
      <c r="HI266" s="245"/>
      <c r="HJ266" s="245"/>
      <c r="HK266" s="245"/>
      <c r="HL266" s="245"/>
      <c r="HM266" s="245"/>
      <c r="HN266" s="245"/>
      <c r="HO266" s="245"/>
      <c r="HP266" s="245"/>
      <c r="HQ266" s="281"/>
      <c r="HR266" s="281"/>
      <c r="HS266" s="281"/>
      <c r="HT266" s="281"/>
      <c r="HU266" s="281"/>
      <c r="HV266" s="281"/>
      <c r="HW266" s="281"/>
      <c r="HX266" s="281"/>
      <c r="HY266" s="281"/>
      <c r="HZ266" s="281"/>
      <c r="IA266" s="281"/>
      <c r="IB266" s="281"/>
      <c r="IC266" s="281"/>
      <c r="ID266" s="281"/>
      <c r="IE266" s="281"/>
      <c r="IF266" s="281"/>
      <c r="IG266" s="281"/>
      <c r="IH266" s="281"/>
      <c r="II266" s="281"/>
      <c r="IJ266" s="281"/>
      <c r="IK266" s="281"/>
      <c r="IL266" s="281"/>
      <c r="IM266" s="281"/>
      <c r="IN266" s="281"/>
      <c r="IO266" s="281"/>
      <c r="IP266" s="281"/>
      <c r="IQ266" s="281"/>
      <c r="IR266" s="281"/>
      <c r="IS266" s="281"/>
      <c r="IT266" s="281"/>
      <c r="IU266" s="281"/>
      <c r="IV266" s="281"/>
    </row>
    <row r="267" spans="1:256" s="74" customFormat="1" ht="27" customHeight="1">
      <c r="A267" s="113"/>
      <c r="B267" s="115"/>
      <c r="C267" s="115"/>
      <c r="D267" s="77" t="s">
        <v>241</v>
      </c>
      <c r="E267" s="115"/>
      <c r="F267" s="270"/>
      <c r="G267" s="145"/>
      <c r="H267" s="111"/>
      <c r="I267" s="111"/>
      <c r="J267" s="215"/>
      <c r="K267" s="215"/>
      <c r="L267" s="215"/>
      <c r="M267" s="215"/>
      <c r="N267" s="215"/>
      <c r="O267" s="215"/>
      <c r="P267" s="215"/>
      <c r="Q267" s="215"/>
      <c r="R267" s="215"/>
      <c r="S267" s="215"/>
      <c r="T267" s="215"/>
      <c r="U267" s="215"/>
      <c r="V267" s="215"/>
      <c r="W267" s="215"/>
      <c r="X267" s="215"/>
      <c r="Y267" s="215"/>
      <c r="Z267" s="215"/>
      <c r="AA267" s="215"/>
      <c r="AB267" s="215"/>
      <c r="AC267" s="215"/>
      <c r="AD267" s="215"/>
      <c r="AE267" s="215"/>
      <c r="AF267" s="215"/>
      <c r="AG267" s="215"/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EA267" s="8"/>
      <c r="EB267" s="8"/>
      <c r="EC267" s="8"/>
      <c r="ED267" s="8"/>
      <c r="EE267" s="8"/>
      <c r="EF267" s="8"/>
      <c r="EG267" s="8"/>
      <c r="EH267" s="8"/>
      <c r="EI267" s="8"/>
      <c r="EJ267" s="8"/>
      <c r="EK267" s="8"/>
      <c r="EL267" s="8"/>
      <c r="EM267" s="8"/>
      <c r="EN267" s="8"/>
      <c r="EO267" s="8"/>
      <c r="EP267" s="8"/>
      <c r="EQ267" s="8"/>
      <c r="ER267" s="8"/>
      <c r="ES267" s="8"/>
      <c r="ET267" s="8"/>
      <c r="EU267" s="8"/>
      <c r="EV267" s="8"/>
      <c r="EW267" s="8"/>
      <c r="EX267" s="8"/>
      <c r="EY267" s="8"/>
      <c r="EZ267" s="8"/>
      <c r="FA267" s="8"/>
      <c r="FB267" s="8"/>
      <c r="FC267" s="8"/>
      <c r="FD267" s="8"/>
      <c r="FE267" s="8"/>
      <c r="FF267" s="8"/>
      <c r="FG267" s="8"/>
      <c r="FH267" s="8"/>
      <c r="FI267" s="8"/>
      <c r="FJ267" s="8"/>
      <c r="FK267" s="8"/>
      <c r="FL267" s="8"/>
      <c r="FM267" s="8"/>
      <c r="FN267" s="8"/>
      <c r="FO267" s="8"/>
      <c r="FP267" s="8"/>
      <c r="FQ267" s="8"/>
      <c r="FR267" s="8"/>
      <c r="FS267" s="8"/>
      <c r="FT267" s="8"/>
      <c r="FU267" s="8"/>
      <c r="FV267" s="8"/>
      <c r="FW267" s="8"/>
      <c r="FX267" s="8"/>
      <c r="FY267" s="8"/>
      <c r="FZ267" s="8"/>
      <c r="GA267" s="8"/>
      <c r="GB267" s="8"/>
      <c r="GC267" s="8"/>
      <c r="GD267" s="8"/>
      <c r="GE267" s="8"/>
      <c r="GF267" s="8"/>
      <c r="GG267" s="8"/>
      <c r="GH267" s="8"/>
      <c r="GI267" s="8"/>
      <c r="GJ267" s="8"/>
      <c r="GK267" s="8"/>
      <c r="GL267" s="8"/>
      <c r="GM267" s="8"/>
      <c r="GN267" s="8"/>
      <c r="GO267" s="8"/>
      <c r="GP267" s="8"/>
      <c r="GQ267" s="8"/>
      <c r="GR267" s="8"/>
      <c r="GS267" s="8"/>
      <c r="GT267" s="8"/>
      <c r="GU267" s="8"/>
      <c r="GV267" s="8"/>
      <c r="GW267" s="8"/>
      <c r="GX267" s="8"/>
      <c r="GY267" s="8"/>
      <c r="GZ267" s="8"/>
      <c r="HA267" s="8"/>
      <c r="HB267" s="8"/>
      <c r="HC267" s="8"/>
      <c r="HD267" s="8"/>
      <c r="HE267" s="8"/>
      <c r="HF267" s="8"/>
      <c r="HG267" s="8"/>
      <c r="HH267" s="8"/>
      <c r="HI267" s="8"/>
      <c r="HJ267" s="8"/>
      <c r="HK267" s="8"/>
      <c r="HL267" s="8"/>
      <c r="HM267" s="8"/>
      <c r="HN267" s="8"/>
      <c r="HO267" s="8"/>
      <c r="HP267" s="8"/>
      <c r="HQ267" s="8"/>
      <c r="HR267" s="8"/>
      <c r="HS267" s="8"/>
      <c r="HT267" s="8"/>
      <c r="HU267" s="8"/>
      <c r="HV267" s="8"/>
      <c r="HW267" s="8"/>
      <c r="HX267" s="8"/>
      <c r="HY267" s="8"/>
      <c r="HZ267" s="8"/>
      <c r="IA267" s="8"/>
      <c r="IB267" s="8"/>
      <c r="IC267" s="8"/>
      <c r="ID267" s="8"/>
      <c r="IE267" s="8"/>
      <c r="IF267" s="8"/>
      <c r="IG267" s="8"/>
      <c r="IH267" s="8"/>
      <c r="II267" s="8"/>
      <c r="IJ267" s="8"/>
      <c r="IK267" s="8"/>
      <c r="IL267" s="8"/>
      <c r="IM267" s="8"/>
      <c r="IN267" s="8"/>
      <c r="IO267" s="8"/>
      <c r="IP267" s="8"/>
      <c r="IQ267" s="8"/>
      <c r="IR267" s="8"/>
      <c r="IS267" s="8"/>
      <c r="IT267" s="8"/>
      <c r="IU267" s="8"/>
      <c r="IV267" s="8"/>
    </row>
    <row r="268" spans="1:256" s="74" customFormat="1" ht="27" customHeight="1">
      <c r="A268" s="68"/>
      <c r="B268" s="70"/>
      <c r="C268" s="70"/>
      <c r="D268" s="112" t="s">
        <v>242</v>
      </c>
      <c r="E268" s="70"/>
      <c r="F268" s="100"/>
      <c r="G268" s="72"/>
      <c r="H268" s="72"/>
      <c r="I268" s="111"/>
      <c r="J268" s="374"/>
      <c r="K268" s="378"/>
      <c r="L268" s="378"/>
      <c r="M268" s="378"/>
      <c r="N268" s="378"/>
      <c r="O268" s="378"/>
      <c r="P268" s="215"/>
      <c r="Q268" s="215"/>
      <c r="R268" s="215"/>
      <c r="S268" s="215"/>
      <c r="T268" s="215"/>
      <c r="U268" s="215"/>
      <c r="V268" s="215"/>
      <c r="W268" s="215"/>
      <c r="X268" s="215"/>
      <c r="Y268" s="215"/>
      <c r="Z268" s="215"/>
      <c r="AA268" s="215"/>
      <c r="AB268" s="215"/>
      <c r="AC268" s="215"/>
      <c r="AD268" s="215"/>
      <c r="AE268" s="215"/>
      <c r="AF268" s="215"/>
      <c r="AG268" s="215"/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EA268" s="8"/>
      <c r="EB268" s="8"/>
      <c r="EC268" s="8"/>
      <c r="ED268" s="8"/>
      <c r="EE268" s="8"/>
      <c r="EF268" s="8"/>
      <c r="EG268" s="8"/>
      <c r="EH268" s="8"/>
      <c r="EI268" s="8"/>
      <c r="EJ268" s="8"/>
      <c r="EK268" s="8"/>
      <c r="EL268" s="8"/>
      <c r="EM268" s="8"/>
      <c r="EN268" s="8"/>
      <c r="EO268" s="8"/>
      <c r="EP268" s="8"/>
      <c r="EQ268" s="8"/>
      <c r="ER268" s="8"/>
      <c r="ES268" s="8"/>
      <c r="ET268" s="8"/>
      <c r="EU268" s="8"/>
      <c r="EV268" s="8"/>
      <c r="EW268" s="8"/>
      <c r="EX268" s="8"/>
      <c r="EY268" s="8"/>
      <c r="EZ268" s="8"/>
      <c r="FA268" s="8"/>
      <c r="FB268" s="8"/>
      <c r="FC268" s="8"/>
      <c r="FD268" s="8"/>
      <c r="FE268" s="8"/>
      <c r="FF268" s="8"/>
      <c r="FG268" s="8"/>
      <c r="FH268" s="8"/>
      <c r="FI268" s="8"/>
      <c r="FJ268" s="8"/>
      <c r="FK268" s="8"/>
      <c r="FL268" s="8"/>
      <c r="FM268" s="8"/>
      <c r="FN268" s="8"/>
      <c r="FO268" s="8"/>
      <c r="FP268" s="8"/>
      <c r="FQ268" s="8"/>
      <c r="FR268" s="8"/>
      <c r="FS268" s="8"/>
      <c r="FT268" s="8"/>
      <c r="FU268" s="8"/>
      <c r="FV268" s="8"/>
      <c r="FW268" s="8"/>
      <c r="FX268" s="8"/>
      <c r="FY268" s="8"/>
      <c r="FZ268" s="8"/>
      <c r="GA268" s="8"/>
      <c r="GB268" s="8"/>
      <c r="GC268" s="8"/>
      <c r="GD268" s="8"/>
      <c r="GE268" s="8"/>
      <c r="GF268" s="8"/>
      <c r="GG268" s="8"/>
      <c r="GH268" s="8"/>
      <c r="GI268" s="8"/>
      <c r="GJ268" s="8"/>
      <c r="GK268" s="8"/>
      <c r="GL268" s="8"/>
      <c r="GM268" s="8"/>
      <c r="GN268" s="8"/>
      <c r="GO268" s="8"/>
      <c r="GP268" s="8"/>
      <c r="GQ268" s="8"/>
      <c r="GR268" s="8"/>
      <c r="GS268" s="8"/>
      <c r="GT268" s="8"/>
      <c r="GU268" s="8"/>
      <c r="GV268" s="8"/>
      <c r="GW268" s="8"/>
      <c r="GX268" s="8"/>
      <c r="GY268" s="8"/>
      <c r="GZ268" s="8"/>
      <c r="HA268" s="8"/>
      <c r="HB268" s="8"/>
      <c r="HC268" s="8"/>
      <c r="HD268" s="8"/>
      <c r="HE268" s="8"/>
      <c r="HF268" s="8"/>
      <c r="HG268" s="8"/>
      <c r="HH268" s="8"/>
      <c r="HI268" s="8"/>
      <c r="HJ268" s="8"/>
      <c r="HK268" s="8"/>
      <c r="HL268" s="8"/>
      <c r="HM268" s="8"/>
      <c r="HN268" s="8"/>
      <c r="HO268" s="8"/>
      <c r="HP268" s="8"/>
      <c r="HQ268" s="8"/>
      <c r="HR268" s="8"/>
      <c r="HS268" s="8"/>
      <c r="HT268" s="8"/>
      <c r="HU268" s="8"/>
      <c r="HV268" s="8"/>
      <c r="HW268" s="8"/>
      <c r="HX268" s="8"/>
      <c r="HY268" s="8"/>
      <c r="HZ268" s="8"/>
      <c r="IA268" s="8"/>
      <c r="IB268" s="8"/>
      <c r="IC268" s="8"/>
      <c r="ID268" s="8"/>
      <c r="IE268" s="8"/>
      <c r="IF268" s="8"/>
      <c r="IG268" s="8"/>
      <c r="IH268" s="8"/>
      <c r="II268" s="8"/>
      <c r="IJ268" s="8"/>
      <c r="IK268" s="8"/>
      <c r="IL268" s="8"/>
      <c r="IM268" s="8"/>
      <c r="IN268" s="8"/>
      <c r="IO268" s="8"/>
      <c r="IP268" s="8"/>
      <c r="IQ268" s="8"/>
      <c r="IR268" s="8"/>
      <c r="IS268" s="8"/>
      <c r="IT268" s="8"/>
      <c r="IU268" s="8"/>
      <c r="IV268" s="8"/>
    </row>
    <row r="269" spans="1:256" s="74" customFormat="1" ht="54" customHeight="1">
      <c r="A269" s="68"/>
      <c r="B269" s="70"/>
      <c r="C269" s="70"/>
      <c r="D269" s="112" t="s">
        <v>243</v>
      </c>
      <c r="E269" s="70"/>
      <c r="F269" s="100"/>
      <c r="G269" s="72"/>
      <c r="H269" s="72"/>
      <c r="I269" s="111"/>
      <c r="J269" s="215"/>
      <c r="K269" s="215"/>
      <c r="L269" s="215"/>
      <c r="M269" s="215"/>
      <c r="N269" s="215"/>
      <c r="O269" s="215"/>
      <c r="P269" s="215"/>
      <c r="Q269" s="215"/>
      <c r="R269" s="215"/>
      <c r="S269" s="215"/>
      <c r="T269" s="215"/>
      <c r="U269" s="215"/>
      <c r="V269" s="215"/>
      <c r="W269" s="215"/>
      <c r="X269" s="215"/>
      <c r="Y269" s="215"/>
      <c r="Z269" s="215"/>
      <c r="AA269" s="215"/>
      <c r="AB269" s="215"/>
      <c r="AC269" s="215"/>
      <c r="AD269" s="215"/>
      <c r="AE269" s="215"/>
      <c r="AF269" s="215"/>
      <c r="AG269" s="215"/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EA269" s="8"/>
      <c r="EB269" s="8"/>
      <c r="EC269" s="8"/>
      <c r="ED269" s="8"/>
      <c r="EE269" s="8"/>
      <c r="EF269" s="8"/>
      <c r="EG269" s="8"/>
      <c r="EH269" s="8"/>
      <c r="EI269" s="8"/>
      <c r="EJ269" s="8"/>
      <c r="EK269" s="8"/>
      <c r="EL269" s="8"/>
      <c r="EM269" s="8"/>
      <c r="EN269" s="8"/>
      <c r="EO269" s="8"/>
      <c r="EP269" s="8"/>
      <c r="EQ269" s="8"/>
      <c r="ER269" s="8"/>
      <c r="ES269" s="8"/>
      <c r="ET269" s="8"/>
      <c r="EU269" s="8"/>
      <c r="EV269" s="8"/>
      <c r="EW269" s="8"/>
      <c r="EX269" s="8"/>
      <c r="EY269" s="8"/>
      <c r="EZ269" s="8"/>
      <c r="FA269" s="8"/>
      <c r="FB269" s="8"/>
      <c r="FC269" s="8"/>
      <c r="FD269" s="8"/>
      <c r="FE269" s="8"/>
      <c r="FF269" s="8"/>
      <c r="FG269" s="8"/>
      <c r="FH269" s="8"/>
      <c r="FI269" s="8"/>
      <c r="FJ269" s="8"/>
      <c r="FK269" s="8"/>
      <c r="FL269" s="8"/>
      <c r="FM269" s="8"/>
      <c r="FN269" s="8"/>
      <c r="FO269" s="8"/>
      <c r="FP269" s="8"/>
      <c r="FQ269" s="8"/>
      <c r="FR269" s="8"/>
      <c r="FS269" s="8"/>
      <c r="FT269" s="8"/>
      <c r="FU269" s="8"/>
      <c r="FV269" s="8"/>
      <c r="FW269" s="8"/>
      <c r="FX269" s="8"/>
      <c r="FY269" s="8"/>
      <c r="FZ269" s="8"/>
      <c r="GA269" s="8"/>
      <c r="GB269" s="8"/>
      <c r="GC269" s="8"/>
      <c r="GD269" s="8"/>
      <c r="GE269" s="8"/>
      <c r="GF269" s="8"/>
      <c r="GG269" s="8"/>
      <c r="GH269" s="8"/>
      <c r="GI269" s="8"/>
      <c r="GJ269" s="8"/>
      <c r="GK269" s="8"/>
      <c r="GL269" s="8"/>
      <c r="GM269" s="8"/>
      <c r="GN269" s="8"/>
      <c r="GO269" s="8"/>
      <c r="GP269" s="8"/>
      <c r="GQ269" s="8"/>
      <c r="GR269" s="8"/>
      <c r="GS269" s="8"/>
      <c r="GT269" s="8"/>
      <c r="GU269" s="8"/>
      <c r="GV269" s="8"/>
      <c r="GW269" s="8"/>
      <c r="GX269" s="8"/>
      <c r="GY269" s="8"/>
      <c r="GZ269" s="8"/>
      <c r="HA269" s="8"/>
      <c r="HB269" s="8"/>
      <c r="HC269" s="8"/>
      <c r="HD269" s="8"/>
      <c r="HE269" s="8"/>
      <c r="HF269" s="8"/>
      <c r="HG269" s="8"/>
      <c r="HH269" s="8"/>
      <c r="HI269" s="8"/>
      <c r="HJ269" s="8"/>
      <c r="HK269" s="8"/>
      <c r="HL269" s="8"/>
      <c r="HM269" s="8"/>
      <c r="HN269" s="8"/>
      <c r="HO269" s="8"/>
      <c r="HP269" s="8"/>
      <c r="HQ269" s="8"/>
      <c r="HR269" s="8"/>
      <c r="HS269" s="8"/>
      <c r="HT269" s="8"/>
      <c r="HU269" s="8"/>
      <c r="HV269" s="8"/>
      <c r="HW269" s="8"/>
      <c r="HX269" s="8"/>
      <c r="HY269" s="8"/>
      <c r="HZ269" s="8"/>
      <c r="IA269" s="8"/>
      <c r="IB269" s="8"/>
      <c r="IC269" s="8"/>
      <c r="ID269" s="8"/>
      <c r="IE269" s="8"/>
      <c r="IF269" s="8"/>
      <c r="IG269" s="8"/>
      <c r="IH269" s="8"/>
      <c r="II269" s="8"/>
      <c r="IJ269" s="8"/>
      <c r="IK269" s="8"/>
      <c r="IL269" s="8"/>
      <c r="IM269" s="8"/>
      <c r="IN269" s="8"/>
      <c r="IO269" s="8"/>
      <c r="IP269" s="8"/>
      <c r="IQ269" s="8"/>
      <c r="IR269" s="8"/>
      <c r="IS269" s="8"/>
      <c r="IT269" s="8"/>
      <c r="IU269" s="8"/>
      <c r="IV269" s="8"/>
    </row>
    <row r="270" spans="1:256" s="74" customFormat="1" ht="27" customHeight="1">
      <c r="A270" s="68"/>
      <c r="B270" s="70"/>
      <c r="C270" s="70"/>
      <c r="D270" s="77" t="s">
        <v>244</v>
      </c>
      <c r="E270" s="70"/>
      <c r="F270" s="111"/>
      <c r="G270" s="72"/>
      <c r="H270" s="72"/>
      <c r="I270" s="111"/>
      <c r="J270" s="215"/>
      <c r="K270" s="215"/>
      <c r="L270" s="215"/>
      <c r="M270" s="215"/>
      <c r="N270" s="215"/>
      <c r="O270" s="215"/>
      <c r="P270" s="215"/>
      <c r="Q270" s="215"/>
      <c r="R270" s="215"/>
      <c r="S270" s="215"/>
      <c r="T270" s="215"/>
      <c r="U270" s="215"/>
      <c r="V270" s="215"/>
      <c r="W270" s="215"/>
      <c r="X270" s="215"/>
      <c r="Y270" s="215"/>
      <c r="Z270" s="215"/>
      <c r="AA270" s="215"/>
      <c r="AB270" s="215"/>
      <c r="AC270" s="215"/>
      <c r="AD270" s="215"/>
      <c r="AE270" s="215"/>
      <c r="AF270" s="215"/>
      <c r="AG270" s="215"/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EA270" s="8"/>
      <c r="EB270" s="8"/>
      <c r="EC270" s="8"/>
      <c r="ED270" s="8"/>
      <c r="EE270" s="8"/>
      <c r="EF270" s="8"/>
      <c r="EG270" s="8"/>
      <c r="EH270" s="8"/>
      <c r="EI270" s="8"/>
      <c r="EJ270" s="8"/>
      <c r="EK270" s="8"/>
      <c r="EL270" s="8"/>
      <c r="EM270" s="8"/>
      <c r="EN270" s="8"/>
      <c r="EO270" s="8"/>
      <c r="EP270" s="8"/>
      <c r="EQ270" s="8"/>
      <c r="ER270" s="8"/>
      <c r="ES270" s="8"/>
      <c r="ET270" s="8"/>
      <c r="EU270" s="8"/>
      <c r="EV270" s="8"/>
      <c r="EW270" s="8"/>
      <c r="EX270" s="8"/>
      <c r="EY270" s="8"/>
      <c r="EZ270" s="8"/>
      <c r="FA270" s="8"/>
      <c r="FB270" s="8"/>
      <c r="FC270" s="8"/>
      <c r="FD270" s="8"/>
      <c r="FE270" s="8"/>
      <c r="FF270" s="8"/>
      <c r="FG270" s="8"/>
      <c r="FH270" s="8"/>
      <c r="FI270" s="8"/>
      <c r="FJ270" s="8"/>
      <c r="FK270" s="8"/>
      <c r="FL270" s="8"/>
      <c r="FM270" s="8"/>
      <c r="FN270" s="8"/>
      <c r="FO270" s="8"/>
      <c r="FP270" s="8"/>
      <c r="FQ270" s="8"/>
      <c r="FR270" s="8"/>
      <c r="FS270" s="8"/>
      <c r="FT270" s="8"/>
      <c r="FU270" s="8"/>
      <c r="FV270" s="8"/>
      <c r="FW270" s="8"/>
      <c r="FX270" s="8"/>
      <c r="FY270" s="8"/>
      <c r="FZ270" s="8"/>
      <c r="GA270" s="8"/>
      <c r="GB270" s="8"/>
      <c r="GC270" s="8"/>
      <c r="GD270" s="8"/>
      <c r="GE270" s="8"/>
      <c r="GF270" s="8"/>
      <c r="GG270" s="8"/>
      <c r="GH270" s="8"/>
      <c r="GI270" s="8"/>
      <c r="GJ270" s="8"/>
      <c r="GK270" s="8"/>
      <c r="GL270" s="8"/>
      <c r="GM270" s="8"/>
      <c r="GN270" s="8"/>
      <c r="GO270" s="8"/>
      <c r="GP270" s="8"/>
      <c r="GQ270" s="8"/>
      <c r="GR270" s="8"/>
      <c r="GS270" s="8"/>
      <c r="GT270" s="8"/>
      <c r="GU270" s="8"/>
      <c r="GV270" s="8"/>
      <c r="GW270" s="8"/>
      <c r="GX270" s="8"/>
      <c r="GY270" s="8"/>
      <c r="GZ270" s="8"/>
      <c r="HA270" s="8"/>
      <c r="HB270" s="8"/>
      <c r="HC270" s="8"/>
      <c r="HD270" s="8"/>
      <c r="HE270" s="8"/>
      <c r="HF270" s="8"/>
      <c r="HG270" s="8"/>
      <c r="HH270" s="8"/>
      <c r="HI270" s="8"/>
      <c r="HJ270" s="8"/>
      <c r="HK270" s="8"/>
      <c r="HL270" s="8"/>
      <c r="HM270" s="8"/>
      <c r="HN270" s="8"/>
      <c r="HO270" s="8"/>
      <c r="HP270" s="8"/>
      <c r="HQ270" s="8"/>
      <c r="HR270" s="8"/>
      <c r="HS270" s="8"/>
      <c r="HT270" s="8"/>
      <c r="HU270" s="8"/>
      <c r="HV270" s="8"/>
      <c r="HW270" s="8"/>
      <c r="HX270" s="8"/>
      <c r="HY270" s="8"/>
      <c r="HZ270" s="8"/>
      <c r="IA270" s="8"/>
      <c r="IB270" s="8"/>
      <c r="IC270" s="8"/>
      <c r="ID270" s="8"/>
      <c r="IE270" s="8"/>
      <c r="IF270" s="8"/>
      <c r="IG270" s="8"/>
      <c r="IH270" s="8"/>
      <c r="II270" s="8"/>
      <c r="IJ270" s="8"/>
      <c r="IK270" s="8"/>
      <c r="IL270" s="8"/>
      <c r="IM270" s="8"/>
      <c r="IN270" s="8"/>
      <c r="IO270" s="8"/>
      <c r="IP270" s="8"/>
      <c r="IQ270" s="8"/>
      <c r="IR270" s="8"/>
      <c r="IS270" s="8"/>
      <c r="IT270" s="8"/>
      <c r="IU270" s="8"/>
      <c r="IV270" s="8"/>
    </row>
    <row r="271" spans="1:256" s="74" customFormat="1" ht="13.5" customHeight="1">
      <c r="A271" s="68">
        <v>61</v>
      </c>
      <c r="B271" s="70" t="s">
        <v>66</v>
      </c>
      <c r="C271" s="70" t="s">
        <v>245</v>
      </c>
      <c r="D271" s="70" t="s">
        <v>246</v>
      </c>
      <c r="E271" s="70" t="s">
        <v>69</v>
      </c>
      <c r="F271" s="100">
        <f>F272</f>
        <v>3</v>
      </c>
      <c r="G271" s="72"/>
      <c r="H271" s="72">
        <f>F271*G271</f>
        <v>0</v>
      </c>
      <c r="I271" s="101" t="s">
        <v>32</v>
      </c>
      <c r="J271" s="306"/>
      <c r="K271" s="306"/>
      <c r="L271" s="306"/>
      <c r="M271" s="306"/>
      <c r="N271" s="306"/>
      <c r="O271" s="306"/>
      <c r="P271" s="306"/>
      <c r="Q271" s="306"/>
      <c r="R271" s="306"/>
      <c r="S271" s="306"/>
      <c r="T271" s="306"/>
      <c r="U271" s="306"/>
      <c r="V271" s="306"/>
      <c r="W271" s="306"/>
      <c r="X271" s="306"/>
      <c r="Y271" s="306"/>
      <c r="Z271" s="306"/>
      <c r="AA271" s="306"/>
      <c r="AB271" s="306"/>
      <c r="AC271" s="306"/>
      <c r="AD271" s="306"/>
      <c r="AE271" s="306"/>
      <c r="AF271" s="306"/>
      <c r="AG271" s="306"/>
      <c r="AH271" s="306"/>
      <c r="AI271" s="306"/>
      <c r="AJ271" s="306"/>
      <c r="AK271" s="306"/>
      <c r="AL271" s="306"/>
      <c r="AM271" s="306"/>
      <c r="AN271" s="306"/>
      <c r="AO271" s="306"/>
      <c r="AP271" s="306"/>
      <c r="AQ271" s="306"/>
      <c r="AR271" s="245"/>
      <c r="AS271" s="245"/>
      <c r="AT271" s="245"/>
      <c r="AU271" s="245"/>
      <c r="AV271" s="245"/>
      <c r="AW271" s="245"/>
      <c r="AX271" s="245"/>
      <c r="AY271" s="245"/>
      <c r="AZ271" s="245"/>
      <c r="BA271" s="245"/>
      <c r="BB271" s="245"/>
      <c r="BC271" s="245"/>
      <c r="BD271" s="245"/>
      <c r="BE271" s="245"/>
      <c r="BF271" s="245"/>
      <c r="BG271" s="245"/>
      <c r="BH271" s="245"/>
      <c r="BI271" s="245"/>
      <c r="BJ271" s="245"/>
      <c r="BK271" s="245"/>
      <c r="BL271" s="245"/>
      <c r="BM271" s="245"/>
      <c r="BN271" s="245"/>
      <c r="BO271" s="245"/>
      <c r="BP271" s="245"/>
      <c r="BQ271" s="245"/>
      <c r="BR271" s="245"/>
      <c r="BS271" s="245"/>
      <c r="BT271" s="245"/>
      <c r="BU271" s="245"/>
      <c r="BV271" s="245"/>
      <c r="BW271" s="245"/>
      <c r="BX271" s="245"/>
      <c r="BY271" s="245"/>
      <c r="BZ271" s="245"/>
      <c r="CA271" s="245"/>
      <c r="CB271" s="245"/>
      <c r="CC271" s="245"/>
      <c r="CD271" s="245"/>
      <c r="CE271" s="245"/>
      <c r="CF271" s="245"/>
      <c r="CG271" s="245"/>
      <c r="CH271" s="245"/>
      <c r="CI271" s="245"/>
      <c r="CJ271" s="245"/>
      <c r="CK271" s="245"/>
      <c r="CL271" s="245"/>
      <c r="CM271" s="245"/>
      <c r="CN271" s="245"/>
      <c r="CO271" s="245"/>
      <c r="CP271" s="245"/>
      <c r="CQ271" s="245"/>
      <c r="CR271" s="245"/>
      <c r="CS271" s="245"/>
      <c r="CT271" s="245"/>
      <c r="CU271" s="245"/>
      <c r="CV271" s="245"/>
      <c r="CW271" s="245"/>
      <c r="CX271" s="245"/>
      <c r="CY271" s="245"/>
      <c r="CZ271" s="245"/>
      <c r="DA271" s="245"/>
      <c r="DB271" s="245"/>
      <c r="DC271" s="245"/>
      <c r="DD271" s="245"/>
      <c r="DE271" s="245"/>
      <c r="DF271" s="245"/>
      <c r="DG271" s="245"/>
      <c r="DH271" s="245"/>
      <c r="DI271" s="245"/>
      <c r="DJ271" s="245"/>
      <c r="DK271" s="245"/>
      <c r="DL271" s="245"/>
      <c r="DM271" s="245"/>
      <c r="DN271" s="245"/>
      <c r="DO271" s="245"/>
      <c r="DP271" s="245"/>
      <c r="DQ271" s="245"/>
      <c r="DR271" s="245"/>
      <c r="DS271" s="245"/>
      <c r="DT271" s="245"/>
      <c r="DU271" s="245"/>
      <c r="DV271" s="245"/>
      <c r="DW271" s="245"/>
      <c r="DX271" s="245"/>
      <c r="DY271" s="245"/>
      <c r="DZ271" s="245"/>
      <c r="EA271" s="245"/>
      <c r="EB271" s="245"/>
      <c r="EC271" s="245"/>
      <c r="ED271" s="245"/>
      <c r="EE271" s="245"/>
      <c r="EF271" s="245"/>
      <c r="EG271" s="245"/>
      <c r="EH271" s="245"/>
      <c r="EI271" s="245"/>
      <c r="EJ271" s="245"/>
      <c r="EK271" s="245"/>
      <c r="EL271" s="245"/>
      <c r="EM271" s="245"/>
      <c r="EN271" s="245"/>
      <c r="EO271" s="245"/>
      <c r="EP271" s="245"/>
      <c r="EQ271" s="245"/>
      <c r="ER271" s="245"/>
      <c r="ES271" s="245"/>
      <c r="ET271" s="245"/>
      <c r="EU271" s="245"/>
      <c r="EV271" s="245"/>
      <c r="EW271" s="245"/>
      <c r="EX271" s="245"/>
      <c r="EY271" s="245"/>
      <c r="EZ271" s="245"/>
      <c r="FA271" s="245"/>
      <c r="FB271" s="245"/>
      <c r="FC271" s="245"/>
      <c r="FD271" s="245"/>
      <c r="FE271" s="245"/>
      <c r="FF271" s="245"/>
      <c r="FG271" s="245"/>
      <c r="FH271" s="245"/>
      <c r="FI271" s="245"/>
      <c r="FJ271" s="245"/>
      <c r="FK271" s="245"/>
      <c r="FL271" s="245"/>
      <c r="FM271" s="245"/>
      <c r="FN271" s="245"/>
      <c r="FO271" s="245"/>
      <c r="FP271" s="245"/>
      <c r="FQ271" s="245"/>
      <c r="FR271" s="245"/>
      <c r="FS271" s="245"/>
      <c r="FT271" s="245"/>
      <c r="FU271" s="245"/>
      <c r="FV271" s="245"/>
      <c r="FW271" s="245"/>
      <c r="FX271" s="245"/>
      <c r="FY271" s="245"/>
      <c r="FZ271" s="245"/>
      <c r="GA271" s="245"/>
      <c r="GB271" s="245"/>
      <c r="GC271" s="245"/>
      <c r="GD271" s="245"/>
      <c r="GE271" s="245"/>
      <c r="GF271" s="245"/>
      <c r="GG271" s="245"/>
      <c r="GH271" s="245"/>
      <c r="GI271" s="245"/>
      <c r="GJ271" s="245"/>
      <c r="GK271" s="245"/>
      <c r="GL271" s="245"/>
      <c r="GM271" s="245"/>
      <c r="GN271" s="245"/>
      <c r="GO271" s="245"/>
      <c r="GP271" s="245"/>
      <c r="GQ271" s="245"/>
      <c r="GR271" s="245"/>
      <c r="GS271" s="245"/>
      <c r="GT271" s="245"/>
      <c r="GU271" s="245"/>
      <c r="GV271" s="245"/>
      <c r="GW271" s="245"/>
      <c r="GX271" s="245"/>
      <c r="GY271" s="245"/>
      <c r="GZ271" s="245"/>
      <c r="HA271" s="245"/>
      <c r="HB271" s="245"/>
      <c r="HC271" s="245"/>
      <c r="HD271" s="245"/>
      <c r="HE271" s="245"/>
      <c r="HF271" s="245"/>
      <c r="HG271" s="245"/>
      <c r="HH271" s="245"/>
      <c r="HI271" s="245"/>
      <c r="HJ271" s="245"/>
      <c r="HK271" s="245"/>
      <c r="HL271" s="245"/>
      <c r="HM271" s="245"/>
      <c r="HN271" s="245"/>
      <c r="HO271" s="245"/>
      <c r="HP271" s="245"/>
      <c r="HQ271" s="281"/>
      <c r="HR271" s="281"/>
      <c r="HS271" s="281"/>
      <c r="HT271" s="281"/>
      <c r="HU271" s="281"/>
      <c r="HV271" s="281"/>
      <c r="HW271" s="281"/>
      <c r="HX271" s="281"/>
      <c r="HY271" s="281"/>
      <c r="HZ271" s="281"/>
      <c r="IA271" s="281"/>
      <c r="IB271" s="281"/>
      <c r="IC271" s="281"/>
      <c r="ID271" s="281"/>
      <c r="IE271" s="281"/>
      <c r="IF271" s="281"/>
      <c r="IG271" s="281"/>
      <c r="IH271" s="281"/>
      <c r="II271" s="281"/>
      <c r="IJ271" s="281"/>
      <c r="IK271" s="281"/>
      <c r="IL271" s="281"/>
      <c r="IM271" s="281"/>
      <c r="IN271" s="281"/>
      <c r="IO271" s="281"/>
      <c r="IP271" s="281"/>
      <c r="IQ271" s="281"/>
      <c r="IR271" s="281"/>
      <c r="IS271" s="281"/>
      <c r="IT271" s="281"/>
      <c r="IU271" s="281"/>
      <c r="IV271" s="281"/>
    </row>
    <row r="272" spans="1:256" s="74" customFormat="1" ht="13.5" customHeight="1">
      <c r="A272" s="113"/>
      <c r="B272" s="115"/>
      <c r="C272" s="115"/>
      <c r="D272" s="77" t="s">
        <v>247</v>
      </c>
      <c r="E272" s="115"/>
      <c r="F272" s="78">
        <v>3</v>
      </c>
      <c r="G272" s="145"/>
      <c r="H272" s="72"/>
      <c r="I272" s="111"/>
      <c r="J272" s="215"/>
      <c r="K272" s="215"/>
      <c r="L272" s="215"/>
      <c r="M272" s="215"/>
      <c r="N272" s="215"/>
      <c r="O272" s="215"/>
      <c r="P272" s="215"/>
      <c r="Q272" s="215"/>
      <c r="R272" s="215"/>
      <c r="S272" s="215"/>
      <c r="T272" s="215"/>
      <c r="U272" s="215"/>
      <c r="V272" s="215"/>
      <c r="W272" s="215"/>
      <c r="X272" s="215"/>
      <c r="Y272" s="215"/>
      <c r="Z272" s="215"/>
      <c r="AA272" s="215"/>
      <c r="AB272" s="215"/>
      <c r="AC272" s="215"/>
      <c r="AD272" s="215"/>
      <c r="AE272" s="215"/>
      <c r="AF272" s="215"/>
      <c r="AG272" s="215"/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HQ272" s="8"/>
      <c r="HR272" s="8"/>
      <c r="HS272" s="8"/>
      <c r="HT272" s="8"/>
      <c r="HU272" s="8"/>
      <c r="HV272" s="8"/>
      <c r="HW272" s="8"/>
      <c r="HX272" s="8"/>
      <c r="HY272" s="8"/>
      <c r="HZ272" s="8"/>
      <c r="IA272" s="8"/>
      <c r="IB272" s="8"/>
      <c r="IC272" s="8"/>
      <c r="ID272" s="8"/>
      <c r="IE272" s="8"/>
      <c r="IF272" s="8"/>
      <c r="IG272" s="8"/>
      <c r="IH272" s="8"/>
      <c r="II272" s="8"/>
      <c r="IJ272" s="8"/>
      <c r="IK272" s="8"/>
      <c r="IL272" s="8"/>
      <c r="IM272" s="8"/>
      <c r="IN272" s="8"/>
      <c r="IO272" s="8"/>
      <c r="IP272" s="8"/>
      <c r="IQ272" s="8"/>
      <c r="IR272" s="8"/>
      <c r="IS272" s="8"/>
      <c r="IT272" s="8"/>
      <c r="IU272" s="8"/>
      <c r="IV272" s="8"/>
    </row>
    <row r="273" spans="1:256" s="74" customFormat="1" ht="13.5" customHeight="1">
      <c r="A273" s="113"/>
      <c r="B273" s="115"/>
      <c r="C273" s="115"/>
      <c r="D273" s="77" t="s">
        <v>162</v>
      </c>
      <c r="E273" s="115"/>
      <c r="F273" s="78"/>
      <c r="G273" s="145"/>
      <c r="H273" s="72"/>
      <c r="I273" s="111"/>
      <c r="J273" s="215"/>
      <c r="K273" s="215"/>
      <c r="L273" s="215"/>
      <c r="M273" s="215"/>
      <c r="N273" s="215"/>
      <c r="O273" s="215"/>
      <c r="P273" s="215"/>
      <c r="Q273" s="215"/>
      <c r="R273" s="215"/>
      <c r="S273" s="215"/>
      <c r="T273" s="215"/>
      <c r="U273" s="215"/>
      <c r="V273" s="215"/>
      <c r="W273" s="215"/>
      <c r="X273" s="215"/>
      <c r="Y273" s="215"/>
      <c r="Z273" s="215"/>
      <c r="AA273" s="215"/>
      <c r="AB273" s="215"/>
      <c r="AC273" s="215"/>
      <c r="AD273" s="215"/>
      <c r="AE273" s="215"/>
      <c r="AF273" s="215"/>
      <c r="AG273" s="215"/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HQ273" s="8"/>
      <c r="HR273" s="8"/>
      <c r="HS273" s="8"/>
      <c r="HT273" s="8"/>
      <c r="HU273" s="8"/>
      <c r="HV273" s="8"/>
      <c r="HW273" s="8"/>
      <c r="HX273" s="8"/>
      <c r="HY273" s="8"/>
      <c r="HZ273" s="8"/>
      <c r="IA273" s="8"/>
      <c r="IB273" s="8"/>
      <c r="IC273" s="8"/>
      <c r="ID273" s="8"/>
      <c r="IE273" s="8"/>
      <c r="IF273" s="8"/>
      <c r="IG273" s="8"/>
      <c r="IH273" s="8"/>
      <c r="II273" s="8"/>
      <c r="IJ273" s="8"/>
      <c r="IK273" s="8"/>
      <c r="IL273" s="8"/>
      <c r="IM273" s="8"/>
      <c r="IN273" s="8"/>
      <c r="IO273" s="8"/>
      <c r="IP273" s="8"/>
      <c r="IQ273" s="8"/>
      <c r="IR273" s="8"/>
      <c r="IS273" s="8"/>
      <c r="IT273" s="8"/>
      <c r="IU273" s="8"/>
      <c r="IV273" s="8"/>
    </row>
    <row r="274" spans="1:256" s="48" customFormat="1" ht="21" customHeight="1">
      <c r="A274" s="173"/>
      <c r="B274" s="174"/>
      <c r="C274" s="174"/>
      <c r="D274" s="174" t="s">
        <v>77</v>
      </c>
      <c r="E274" s="174"/>
      <c r="F274" s="175"/>
      <c r="G274" s="176"/>
      <c r="H274" s="177">
        <f>H111+H9+H263</f>
        <v>0</v>
      </c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F274" s="41"/>
      <c r="AG274" s="41"/>
      <c r="AH274" s="41"/>
      <c r="AI274" s="41"/>
      <c r="AJ274" s="41"/>
      <c r="AK274" s="41"/>
      <c r="AL274" s="41"/>
      <c r="AM274" s="41"/>
      <c r="AN274" s="41"/>
      <c r="AO274" s="41"/>
      <c r="AP274" s="41"/>
      <c r="AQ274" s="41"/>
      <c r="AR274" s="41"/>
      <c r="AS274" s="41"/>
      <c r="AT274" s="41"/>
      <c r="AU274" s="41"/>
      <c r="AV274" s="41"/>
      <c r="AW274" s="41"/>
      <c r="AX274" s="41"/>
      <c r="AY274" s="41"/>
      <c r="AZ274" s="41"/>
      <c r="BA274" s="41"/>
      <c r="BB274" s="41"/>
      <c r="BC274" s="41"/>
      <c r="BD274" s="41"/>
      <c r="BE274" s="41"/>
      <c r="BF274" s="41"/>
      <c r="BG274" s="41"/>
      <c r="BH274" s="41"/>
      <c r="BI274" s="41"/>
      <c r="BJ274" s="41"/>
      <c r="BK274" s="41"/>
      <c r="BL274" s="41"/>
      <c r="BM274" s="41"/>
      <c r="BN274" s="41"/>
      <c r="BO274" s="41"/>
      <c r="BP274" s="41"/>
      <c r="BQ274" s="41"/>
      <c r="BR274" s="41"/>
      <c r="BS274" s="41"/>
      <c r="BT274" s="41"/>
      <c r="BU274" s="41"/>
      <c r="BV274" s="41"/>
      <c r="BW274" s="41"/>
      <c r="BX274" s="41"/>
      <c r="BY274" s="41"/>
      <c r="BZ274" s="41"/>
      <c r="CA274" s="41"/>
      <c r="CB274" s="41"/>
      <c r="CC274" s="41"/>
      <c r="CD274" s="41"/>
      <c r="CE274" s="41"/>
      <c r="CF274" s="41"/>
      <c r="CG274" s="41"/>
      <c r="CH274" s="41"/>
      <c r="CI274" s="41"/>
      <c r="CJ274" s="41"/>
      <c r="CK274" s="41"/>
      <c r="CL274" s="41"/>
      <c r="CM274" s="41"/>
      <c r="CN274" s="41"/>
      <c r="CO274" s="41"/>
      <c r="CP274" s="41"/>
      <c r="CQ274" s="41"/>
      <c r="CR274" s="41"/>
      <c r="CS274" s="41"/>
      <c r="CT274" s="41"/>
      <c r="CU274" s="41"/>
      <c r="CV274" s="41"/>
      <c r="CW274" s="41"/>
      <c r="CX274" s="41"/>
      <c r="CY274" s="41"/>
      <c r="CZ274" s="41"/>
      <c r="DA274" s="41"/>
      <c r="DB274" s="41"/>
      <c r="DC274" s="41"/>
      <c r="DD274" s="41"/>
      <c r="DE274" s="41"/>
      <c r="DF274" s="41"/>
      <c r="DG274" s="41"/>
      <c r="DH274" s="41"/>
      <c r="DI274" s="41"/>
      <c r="DJ274" s="41"/>
      <c r="DK274" s="41"/>
      <c r="DL274" s="41"/>
      <c r="DM274" s="41"/>
      <c r="DN274" s="41"/>
      <c r="DO274" s="41"/>
      <c r="DP274" s="41"/>
      <c r="DQ274" s="41"/>
      <c r="DR274" s="41"/>
      <c r="DS274" s="41"/>
      <c r="DT274" s="41"/>
      <c r="DU274" s="41"/>
      <c r="DV274" s="41"/>
      <c r="DW274" s="41"/>
      <c r="DX274" s="41"/>
      <c r="DY274" s="41"/>
      <c r="DZ274" s="41"/>
    </row>
    <row r="275" spans="1:256" s="183" customFormat="1" ht="12" customHeight="1">
      <c r="A275" s="178"/>
      <c r="B275" s="179"/>
      <c r="C275" s="179"/>
      <c r="D275" s="179"/>
      <c r="E275" s="179"/>
      <c r="F275" s="180"/>
      <c r="G275" s="181"/>
      <c r="H275" s="182"/>
      <c r="J275" s="184"/>
      <c r="K275" s="184"/>
      <c r="L275" s="184"/>
      <c r="M275" s="184"/>
      <c r="N275" s="184"/>
      <c r="O275" s="184"/>
      <c r="P275" s="184"/>
      <c r="Q275" s="184"/>
      <c r="R275" s="184"/>
      <c r="S275" s="184"/>
      <c r="T275" s="184"/>
      <c r="U275" s="184"/>
      <c r="V275" s="184"/>
      <c r="W275" s="184"/>
      <c r="X275" s="184"/>
      <c r="Y275" s="184"/>
      <c r="Z275" s="184"/>
      <c r="AA275" s="184"/>
      <c r="AB275" s="184"/>
      <c r="AC275" s="184"/>
      <c r="AD275" s="184"/>
      <c r="AE275" s="184"/>
      <c r="AF275" s="184"/>
      <c r="AG275" s="184"/>
      <c r="AH275" s="184"/>
      <c r="AI275" s="184"/>
      <c r="AJ275" s="184"/>
      <c r="AK275" s="184"/>
      <c r="AL275" s="184"/>
      <c r="AM275" s="184"/>
      <c r="AN275" s="184"/>
      <c r="AO275" s="184"/>
      <c r="AP275" s="184"/>
      <c r="AQ275" s="184"/>
      <c r="AR275" s="184"/>
      <c r="AS275" s="184"/>
      <c r="AT275" s="184"/>
      <c r="AU275" s="184"/>
      <c r="AV275" s="184"/>
      <c r="AW275" s="184"/>
      <c r="AX275" s="184"/>
      <c r="AY275" s="184"/>
      <c r="AZ275" s="184"/>
      <c r="BA275" s="184"/>
      <c r="BB275" s="184"/>
      <c r="BC275" s="184"/>
      <c r="BD275" s="184"/>
      <c r="BE275" s="184"/>
      <c r="BF275" s="184"/>
      <c r="BG275" s="184"/>
      <c r="BH275" s="184"/>
      <c r="BI275" s="184"/>
      <c r="BJ275" s="184"/>
      <c r="BK275" s="184"/>
      <c r="BL275" s="184"/>
      <c r="BM275" s="184"/>
      <c r="BN275" s="184"/>
      <c r="BO275" s="184"/>
      <c r="BP275" s="184"/>
      <c r="BQ275" s="184"/>
      <c r="BR275" s="184"/>
      <c r="BS275" s="184"/>
      <c r="BT275" s="184"/>
      <c r="BU275" s="184"/>
      <c r="BV275" s="184"/>
      <c r="BW275" s="184"/>
      <c r="BX275" s="184"/>
      <c r="BY275" s="184"/>
      <c r="BZ275" s="184"/>
      <c r="CA275" s="184"/>
      <c r="CB275" s="184"/>
      <c r="CC275" s="184"/>
      <c r="CD275" s="184"/>
      <c r="CE275" s="184"/>
      <c r="CF275" s="184"/>
      <c r="CG275" s="184"/>
      <c r="CH275" s="184"/>
      <c r="CI275" s="184"/>
      <c r="CJ275" s="184"/>
      <c r="CK275" s="184"/>
      <c r="CL275" s="184"/>
      <c r="CM275" s="184"/>
      <c r="CN275" s="184"/>
      <c r="CO275" s="184"/>
      <c r="CP275" s="184"/>
      <c r="CQ275" s="184"/>
      <c r="CR275" s="184"/>
      <c r="CS275" s="184"/>
      <c r="CT275" s="184"/>
      <c r="CU275" s="184"/>
      <c r="CV275" s="184"/>
      <c r="CW275" s="184"/>
      <c r="CX275" s="184"/>
      <c r="CY275" s="184"/>
      <c r="CZ275" s="184"/>
      <c r="DA275" s="184"/>
      <c r="DB275" s="184"/>
      <c r="DC275" s="184"/>
      <c r="DD275" s="184"/>
      <c r="DE275" s="184"/>
      <c r="DF275" s="184"/>
      <c r="DG275" s="184"/>
      <c r="DH275" s="184"/>
      <c r="DI275" s="184"/>
      <c r="DJ275" s="184"/>
      <c r="DK275" s="184"/>
      <c r="DL275" s="184"/>
      <c r="DM275" s="184"/>
      <c r="DN275" s="184"/>
      <c r="DO275" s="184"/>
      <c r="DP275" s="184"/>
      <c r="DQ275" s="184"/>
      <c r="DR275" s="184"/>
      <c r="DS275" s="184"/>
      <c r="DT275" s="184"/>
      <c r="DU275" s="184"/>
      <c r="DV275" s="184"/>
      <c r="DW275" s="184"/>
      <c r="DX275" s="184"/>
      <c r="DY275" s="184"/>
      <c r="DZ275" s="184"/>
    </row>
    <row r="276" spans="1:256" s="48" customFormat="1" ht="13.5" customHeight="1">
      <c r="A276" s="395" t="s">
        <v>78</v>
      </c>
      <c r="B276" s="396"/>
      <c r="C276" s="397"/>
      <c r="D276" s="185" t="s">
        <v>248</v>
      </c>
      <c r="E276" s="186"/>
      <c r="F276" s="187"/>
      <c r="G276" s="188"/>
      <c r="H276" s="189">
        <f>H274</f>
        <v>0</v>
      </c>
      <c r="I276" s="190"/>
      <c r="J276" s="191"/>
      <c r="K276" s="192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F276" s="41"/>
      <c r="AG276" s="41"/>
      <c r="AH276" s="41"/>
      <c r="AI276" s="41"/>
      <c r="AJ276" s="41"/>
      <c r="AK276" s="41"/>
      <c r="AL276" s="41"/>
      <c r="AM276" s="41"/>
      <c r="AN276" s="41"/>
      <c r="AO276" s="41"/>
      <c r="AP276" s="41"/>
      <c r="AQ276" s="41"/>
      <c r="AR276" s="41"/>
      <c r="AS276" s="41"/>
      <c r="AT276" s="41"/>
      <c r="AU276" s="41"/>
      <c r="AV276" s="41"/>
      <c r="AW276" s="41"/>
      <c r="AX276" s="41"/>
      <c r="AY276" s="41"/>
      <c r="AZ276" s="41"/>
      <c r="BA276" s="41"/>
      <c r="BB276" s="41"/>
      <c r="BC276" s="41"/>
      <c r="BD276" s="41"/>
      <c r="BE276" s="41"/>
      <c r="BF276" s="41"/>
      <c r="BG276" s="41"/>
      <c r="BH276" s="41"/>
      <c r="BI276" s="41"/>
      <c r="BJ276" s="41"/>
      <c r="BK276" s="41"/>
      <c r="BL276" s="41"/>
      <c r="BM276" s="41"/>
      <c r="BN276" s="41"/>
      <c r="BO276" s="41"/>
      <c r="BP276" s="41"/>
      <c r="BQ276" s="41"/>
      <c r="BR276" s="41"/>
      <c r="BS276" s="41"/>
      <c r="BT276" s="41"/>
      <c r="BU276" s="41"/>
      <c r="BV276" s="41"/>
      <c r="BW276" s="41"/>
      <c r="BX276" s="41"/>
      <c r="BY276" s="41"/>
      <c r="BZ276" s="41"/>
      <c r="CA276" s="41"/>
      <c r="CB276" s="41"/>
      <c r="CC276" s="41"/>
      <c r="CD276" s="41"/>
      <c r="CE276" s="41"/>
      <c r="CF276" s="41"/>
      <c r="CG276" s="41"/>
      <c r="CH276" s="41"/>
      <c r="CI276" s="41"/>
      <c r="CJ276" s="41"/>
      <c r="CK276" s="41"/>
      <c r="CL276" s="41"/>
      <c r="CM276" s="41"/>
      <c r="CN276" s="41"/>
      <c r="CO276" s="41"/>
      <c r="CP276" s="41"/>
      <c r="CQ276" s="41"/>
      <c r="CR276" s="41"/>
      <c r="CS276" s="41"/>
      <c r="CT276" s="41"/>
      <c r="CU276" s="41"/>
      <c r="CV276" s="41"/>
      <c r="CW276" s="41"/>
      <c r="CX276" s="41"/>
      <c r="CY276" s="41"/>
      <c r="CZ276" s="41"/>
      <c r="DA276" s="41"/>
      <c r="DB276" s="41"/>
      <c r="DC276" s="41"/>
      <c r="DD276" s="41"/>
      <c r="DE276" s="41"/>
      <c r="DF276" s="41"/>
      <c r="DG276" s="41"/>
      <c r="DH276" s="41"/>
      <c r="DI276" s="41"/>
      <c r="DJ276" s="41"/>
      <c r="DK276" s="41"/>
      <c r="DL276" s="41"/>
      <c r="DM276" s="41"/>
      <c r="DN276" s="41"/>
      <c r="DO276" s="41"/>
      <c r="DP276" s="41"/>
      <c r="DQ276" s="41"/>
      <c r="DR276" s="41"/>
      <c r="DS276" s="41"/>
      <c r="DT276" s="41"/>
      <c r="DU276" s="41"/>
      <c r="DV276" s="41"/>
      <c r="DW276" s="41"/>
      <c r="DX276" s="41"/>
      <c r="DY276" s="41"/>
      <c r="DZ276" s="41"/>
    </row>
    <row r="277" spans="1:256" s="48" customFormat="1" ht="13.5" customHeight="1">
      <c r="A277" s="193"/>
      <c r="B277" s="194"/>
      <c r="C277" s="194"/>
      <c r="D277" s="195"/>
      <c r="E277" s="196"/>
      <c r="F277" s="197"/>
      <c r="G277" s="198"/>
      <c r="H277" s="199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F277" s="41"/>
      <c r="AG277" s="41"/>
      <c r="AH277" s="41"/>
      <c r="AI277" s="41"/>
      <c r="AJ277" s="41"/>
      <c r="AK277" s="41"/>
      <c r="AL277" s="41"/>
      <c r="AM277" s="41"/>
      <c r="AN277" s="41"/>
      <c r="AO277" s="41"/>
      <c r="AP277" s="41"/>
      <c r="AQ277" s="41"/>
      <c r="AR277" s="41"/>
      <c r="AS277" s="41"/>
      <c r="AT277" s="41"/>
      <c r="AU277" s="41"/>
      <c r="AV277" s="41"/>
      <c r="AW277" s="41"/>
      <c r="AX277" s="41"/>
      <c r="AY277" s="41"/>
      <c r="AZ277" s="41"/>
      <c r="BA277" s="41"/>
      <c r="BB277" s="41"/>
      <c r="BC277" s="41"/>
      <c r="BD277" s="41"/>
      <c r="BE277" s="41"/>
      <c r="BF277" s="41"/>
      <c r="BG277" s="41"/>
      <c r="BH277" s="41"/>
      <c r="BI277" s="41"/>
      <c r="BJ277" s="41"/>
      <c r="BK277" s="41"/>
      <c r="BL277" s="41"/>
      <c r="BM277" s="41"/>
      <c r="BN277" s="41"/>
      <c r="BO277" s="41"/>
      <c r="BP277" s="41"/>
      <c r="BQ277" s="41"/>
      <c r="BR277" s="41"/>
      <c r="BS277" s="41"/>
      <c r="BT277" s="41"/>
      <c r="BU277" s="41"/>
      <c r="BV277" s="41"/>
      <c r="BW277" s="41"/>
      <c r="BX277" s="41"/>
      <c r="BY277" s="41"/>
      <c r="BZ277" s="41"/>
      <c r="CA277" s="41"/>
      <c r="CB277" s="41"/>
      <c r="CC277" s="41"/>
      <c r="CD277" s="41"/>
      <c r="CE277" s="41"/>
      <c r="CF277" s="41"/>
      <c r="CG277" s="41"/>
      <c r="CH277" s="41"/>
      <c r="CI277" s="41"/>
      <c r="CJ277" s="41"/>
      <c r="CK277" s="41"/>
      <c r="CL277" s="41"/>
      <c r="CM277" s="41"/>
      <c r="CN277" s="41"/>
      <c r="CO277" s="41"/>
      <c r="CP277" s="41"/>
      <c r="CQ277" s="41"/>
      <c r="CR277" s="41"/>
      <c r="CS277" s="41"/>
      <c r="CT277" s="41"/>
      <c r="CU277" s="41"/>
      <c r="CV277" s="41"/>
      <c r="CW277" s="41"/>
      <c r="CX277" s="41"/>
      <c r="CY277" s="41"/>
      <c r="CZ277" s="41"/>
      <c r="DA277" s="41"/>
      <c r="DB277" s="41"/>
      <c r="DC277" s="41"/>
      <c r="DD277" s="41"/>
      <c r="DE277" s="41"/>
      <c r="DF277" s="41"/>
      <c r="DG277" s="41"/>
      <c r="DH277" s="41"/>
      <c r="DI277" s="41"/>
      <c r="DJ277" s="41"/>
      <c r="DK277" s="41"/>
      <c r="DL277" s="41"/>
      <c r="DM277" s="41"/>
      <c r="DN277" s="41"/>
      <c r="DO277" s="41"/>
      <c r="DP277" s="41"/>
      <c r="DQ277" s="41"/>
      <c r="DR277" s="41"/>
      <c r="DS277" s="41"/>
      <c r="DT277" s="41"/>
      <c r="DU277" s="41"/>
      <c r="DV277" s="41"/>
      <c r="DW277" s="41"/>
      <c r="DX277" s="41"/>
      <c r="DY277" s="41"/>
      <c r="DZ277" s="41"/>
    </row>
    <row r="278" spans="1:256" s="200" customFormat="1" ht="11.25">
      <c r="A278" s="200" t="s">
        <v>79</v>
      </c>
      <c r="G278" s="201"/>
      <c r="I278" s="201"/>
      <c r="J278" s="201"/>
      <c r="K278" s="201"/>
      <c r="L278" s="201"/>
      <c r="M278" s="201"/>
      <c r="N278" s="201"/>
      <c r="O278" s="201"/>
      <c r="P278" s="201"/>
      <c r="Q278" s="201"/>
      <c r="R278" s="201"/>
      <c r="S278" s="201"/>
      <c r="T278" s="201"/>
      <c r="U278" s="201"/>
      <c r="V278" s="201"/>
      <c r="W278" s="201"/>
      <c r="X278" s="201"/>
      <c r="Y278" s="201"/>
      <c r="Z278" s="201"/>
      <c r="AA278" s="201"/>
      <c r="AB278" s="201"/>
      <c r="AC278" s="201"/>
      <c r="AD278" s="201"/>
      <c r="AE278" s="201"/>
      <c r="AF278" s="201"/>
      <c r="AG278" s="201"/>
      <c r="AH278" s="201"/>
      <c r="AI278" s="201"/>
      <c r="AJ278" s="201"/>
      <c r="AK278" s="201"/>
      <c r="AL278" s="201"/>
      <c r="AM278" s="201"/>
      <c r="AN278" s="201"/>
      <c r="AO278" s="201"/>
      <c r="AP278" s="201"/>
      <c r="AQ278" s="201"/>
      <c r="AR278" s="201"/>
      <c r="AS278" s="201"/>
      <c r="AT278" s="201"/>
      <c r="AU278" s="201"/>
      <c r="AV278" s="201"/>
      <c r="AW278" s="201"/>
      <c r="AX278" s="201"/>
      <c r="AY278" s="201"/>
      <c r="AZ278" s="201"/>
      <c r="BA278" s="201"/>
      <c r="BB278" s="201"/>
      <c r="BC278" s="201"/>
      <c r="BD278" s="201"/>
      <c r="BE278" s="201"/>
      <c r="BF278" s="201"/>
      <c r="BG278" s="201"/>
      <c r="BH278" s="201"/>
      <c r="BI278" s="201"/>
      <c r="BJ278" s="201"/>
      <c r="BK278" s="201"/>
      <c r="BL278" s="201"/>
      <c r="BM278" s="201"/>
      <c r="BN278" s="201"/>
      <c r="BO278" s="201"/>
      <c r="BP278" s="201"/>
      <c r="BQ278" s="201"/>
      <c r="BR278" s="201"/>
      <c r="BS278" s="201"/>
      <c r="BT278" s="201"/>
      <c r="BU278" s="201"/>
      <c r="BV278" s="201"/>
      <c r="BW278" s="201"/>
      <c r="BX278" s="201"/>
      <c r="BY278" s="201"/>
      <c r="BZ278" s="201"/>
      <c r="CA278" s="201"/>
      <c r="CB278" s="201"/>
      <c r="CC278" s="201"/>
      <c r="CD278" s="201"/>
      <c r="CE278" s="201"/>
      <c r="CF278" s="201"/>
      <c r="CG278" s="201"/>
      <c r="CH278" s="201"/>
      <c r="CI278" s="201"/>
      <c r="CJ278" s="201"/>
      <c r="CK278" s="201"/>
      <c r="CL278" s="201"/>
      <c r="CM278" s="201"/>
      <c r="CN278" s="201"/>
      <c r="CO278" s="201"/>
      <c r="CP278" s="201"/>
      <c r="CQ278" s="201"/>
      <c r="CR278" s="201"/>
      <c r="CS278" s="201"/>
      <c r="CT278" s="201"/>
      <c r="CU278" s="201"/>
      <c r="CV278" s="201"/>
      <c r="CW278" s="201"/>
      <c r="CX278" s="201"/>
      <c r="CY278" s="201"/>
      <c r="CZ278" s="201"/>
      <c r="DA278" s="201"/>
      <c r="DB278" s="201"/>
      <c r="DC278" s="201"/>
      <c r="DD278" s="201"/>
      <c r="DE278" s="201"/>
      <c r="DF278" s="201"/>
      <c r="DG278" s="201"/>
      <c r="DH278" s="201"/>
      <c r="DI278" s="201"/>
      <c r="DJ278" s="201"/>
      <c r="DK278" s="201"/>
      <c r="DL278" s="201"/>
      <c r="DM278" s="201"/>
      <c r="DN278" s="201"/>
      <c r="DO278" s="201"/>
      <c r="DP278" s="201"/>
      <c r="DQ278" s="201"/>
      <c r="DR278" s="201"/>
      <c r="DS278" s="201"/>
      <c r="DT278" s="201"/>
      <c r="DU278" s="201"/>
      <c r="DV278" s="201"/>
      <c r="DW278" s="201"/>
      <c r="DX278" s="201"/>
      <c r="DY278" s="201"/>
      <c r="DZ278" s="201"/>
    </row>
    <row r="279" spans="1:256" s="48" customFormat="1" ht="31.5" customHeight="1">
      <c r="A279" s="393" t="s">
        <v>80</v>
      </c>
      <c r="B279" s="398"/>
      <c r="C279" s="398"/>
      <c r="D279" s="398"/>
      <c r="E279" s="398"/>
      <c r="F279" s="398"/>
      <c r="G279" s="398"/>
      <c r="H279" s="20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G279" s="41"/>
      <c r="AH279" s="41"/>
      <c r="AI279" s="41"/>
      <c r="AJ279" s="41"/>
      <c r="AK279" s="41"/>
      <c r="AL279" s="41"/>
      <c r="AM279" s="41"/>
      <c r="AN279" s="41"/>
      <c r="AO279" s="41"/>
      <c r="AP279" s="41"/>
      <c r="AQ279" s="41"/>
      <c r="AR279" s="41"/>
      <c r="AS279" s="41"/>
      <c r="AT279" s="41"/>
      <c r="AU279" s="41"/>
      <c r="AV279" s="41"/>
      <c r="AW279" s="41"/>
      <c r="AX279" s="41"/>
      <c r="AY279" s="41"/>
      <c r="AZ279" s="41"/>
      <c r="BA279" s="41"/>
      <c r="BB279" s="41"/>
      <c r="BC279" s="41"/>
      <c r="BD279" s="41"/>
      <c r="BE279" s="41"/>
      <c r="BF279" s="41"/>
      <c r="BG279" s="41"/>
      <c r="BH279" s="41"/>
      <c r="BI279" s="41"/>
      <c r="BJ279" s="41"/>
      <c r="BK279" s="41"/>
      <c r="BL279" s="41"/>
      <c r="BM279" s="41"/>
      <c r="BN279" s="41"/>
      <c r="BO279" s="41"/>
      <c r="BP279" s="41"/>
      <c r="BQ279" s="41"/>
      <c r="BR279" s="41"/>
      <c r="BS279" s="41"/>
      <c r="BT279" s="41"/>
      <c r="BU279" s="41"/>
      <c r="BV279" s="41"/>
      <c r="BW279" s="41"/>
      <c r="BX279" s="41"/>
      <c r="BY279" s="41"/>
      <c r="BZ279" s="41"/>
      <c r="CA279" s="41"/>
      <c r="CB279" s="41"/>
      <c r="CC279" s="41"/>
      <c r="CD279" s="41"/>
      <c r="CE279" s="41"/>
      <c r="CF279" s="41"/>
      <c r="CG279" s="41"/>
      <c r="CH279" s="41"/>
      <c r="CI279" s="41"/>
      <c r="CJ279" s="41"/>
      <c r="CK279" s="41"/>
      <c r="CL279" s="41"/>
      <c r="CM279" s="41"/>
      <c r="CN279" s="41"/>
      <c r="CO279" s="41"/>
      <c r="CP279" s="41"/>
      <c r="CQ279" s="41"/>
      <c r="CR279" s="41"/>
      <c r="CS279" s="41"/>
      <c r="CT279" s="41"/>
      <c r="CU279" s="41"/>
      <c r="CV279" s="41"/>
      <c r="CW279" s="41"/>
      <c r="CX279" s="41"/>
      <c r="CY279" s="41"/>
      <c r="CZ279" s="41"/>
      <c r="DA279" s="41"/>
      <c r="DB279" s="41"/>
      <c r="DC279" s="41"/>
      <c r="DD279" s="41"/>
      <c r="DE279" s="41"/>
      <c r="DF279" s="41"/>
      <c r="DG279" s="41"/>
      <c r="DH279" s="41"/>
      <c r="DI279" s="41"/>
      <c r="DJ279" s="41"/>
      <c r="DK279" s="41"/>
      <c r="DL279" s="41"/>
      <c r="DM279" s="41"/>
      <c r="DN279" s="41"/>
      <c r="DO279" s="41"/>
      <c r="DP279" s="41"/>
      <c r="DQ279" s="41"/>
      <c r="DR279" s="41"/>
      <c r="DS279" s="41"/>
      <c r="DT279" s="41"/>
      <c r="DU279" s="41"/>
      <c r="DV279" s="41"/>
      <c r="DW279" s="41"/>
      <c r="DX279" s="41"/>
      <c r="DY279" s="41"/>
      <c r="DZ279" s="41"/>
    </row>
    <row r="280" spans="1:256" s="200" customFormat="1" ht="102.75" customHeight="1">
      <c r="A280" s="393" t="s">
        <v>81</v>
      </c>
      <c r="B280" s="399"/>
      <c r="C280" s="399"/>
      <c r="D280" s="399"/>
      <c r="E280" s="399"/>
      <c r="F280" s="399"/>
      <c r="G280" s="399"/>
      <c r="J280" s="201"/>
      <c r="K280" s="201"/>
      <c r="L280" s="201"/>
      <c r="M280" s="201"/>
      <c r="N280" s="201"/>
      <c r="O280" s="201"/>
      <c r="P280" s="201"/>
      <c r="Q280" s="201"/>
      <c r="R280" s="201"/>
      <c r="S280" s="201"/>
      <c r="T280" s="201"/>
      <c r="U280" s="201"/>
      <c r="V280" s="201"/>
      <c r="W280" s="201"/>
      <c r="X280" s="201"/>
      <c r="Y280" s="201"/>
      <c r="Z280" s="201"/>
      <c r="AA280" s="201"/>
      <c r="AB280" s="201"/>
      <c r="AC280" s="201"/>
      <c r="AD280" s="201"/>
      <c r="AE280" s="201"/>
      <c r="AF280" s="201"/>
      <c r="AG280" s="201"/>
      <c r="AH280" s="201"/>
      <c r="AI280" s="201"/>
      <c r="AJ280" s="201"/>
      <c r="AK280" s="201"/>
      <c r="AL280" s="201"/>
      <c r="AM280" s="201"/>
      <c r="AN280" s="201"/>
      <c r="AO280" s="201"/>
      <c r="AP280" s="201"/>
      <c r="AQ280" s="201"/>
      <c r="AR280" s="201"/>
      <c r="AS280" s="201"/>
      <c r="AT280" s="201"/>
      <c r="AU280" s="201"/>
      <c r="AV280" s="201"/>
      <c r="AW280" s="201"/>
      <c r="AX280" s="201"/>
      <c r="AY280" s="201"/>
      <c r="AZ280" s="201"/>
      <c r="BA280" s="201"/>
      <c r="BB280" s="201"/>
      <c r="BC280" s="201"/>
      <c r="BD280" s="201"/>
      <c r="BE280" s="201"/>
      <c r="BF280" s="201"/>
      <c r="BG280" s="201"/>
      <c r="BH280" s="201"/>
      <c r="BI280" s="201"/>
      <c r="BJ280" s="201"/>
      <c r="BK280" s="201"/>
      <c r="BL280" s="201"/>
      <c r="BM280" s="201"/>
      <c r="BN280" s="201"/>
      <c r="BO280" s="201"/>
      <c r="BP280" s="201"/>
      <c r="BQ280" s="201"/>
      <c r="BR280" s="201"/>
      <c r="BS280" s="201"/>
      <c r="BT280" s="201"/>
      <c r="BU280" s="201"/>
      <c r="BV280" s="201"/>
      <c r="BW280" s="201"/>
      <c r="BX280" s="201"/>
      <c r="BY280" s="201"/>
      <c r="BZ280" s="201"/>
      <c r="CA280" s="201"/>
      <c r="CB280" s="201"/>
      <c r="CC280" s="201"/>
      <c r="CD280" s="201"/>
      <c r="CE280" s="201"/>
      <c r="CF280" s="201"/>
      <c r="CG280" s="201"/>
      <c r="CH280" s="201"/>
      <c r="CI280" s="201"/>
      <c r="CJ280" s="201"/>
      <c r="CK280" s="201"/>
      <c r="CL280" s="201"/>
      <c r="CM280" s="201"/>
      <c r="CN280" s="201"/>
      <c r="CO280" s="201"/>
      <c r="CP280" s="201"/>
      <c r="CQ280" s="201"/>
      <c r="CR280" s="201"/>
      <c r="CS280" s="201"/>
      <c r="CT280" s="201"/>
      <c r="CU280" s="201"/>
      <c r="CV280" s="201"/>
      <c r="CW280" s="201"/>
      <c r="CX280" s="201"/>
      <c r="CY280" s="201"/>
      <c r="CZ280" s="201"/>
      <c r="DA280" s="201"/>
      <c r="DB280" s="201"/>
      <c r="DC280" s="201"/>
      <c r="DD280" s="201"/>
      <c r="DE280" s="201"/>
      <c r="DF280" s="201"/>
      <c r="DG280" s="201"/>
      <c r="DH280" s="201"/>
      <c r="DI280" s="201"/>
      <c r="DJ280" s="201"/>
      <c r="DK280" s="201"/>
      <c r="DL280" s="201"/>
      <c r="DM280" s="201"/>
      <c r="DN280" s="201"/>
      <c r="DO280" s="201"/>
      <c r="DP280" s="201"/>
      <c r="DQ280" s="201"/>
      <c r="DR280" s="201"/>
      <c r="DS280" s="201"/>
      <c r="DT280" s="201"/>
      <c r="DU280" s="201"/>
      <c r="DV280" s="201"/>
      <c r="DW280" s="201"/>
      <c r="DX280" s="201"/>
      <c r="DY280" s="201"/>
      <c r="DZ280" s="201"/>
    </row>
    <row r="281" spans="1:256" s="204" customFormat="1" ht="13.5" customHeight="1">
      <c r="A281" s="393" t="s">
        <v>82</v>
      </c>
      <c r="B281" s="394"/>
      <c r="C281" s="394"/>
      <c r="D281" s="394"/>
      <c r="E281" s="394"/>
      <c r="F281" s="394"/>
      <c r="G281" s="394"/>
      <c r="H281" s="202"/>
      <c r="I281" s="203"/>
      <c r="J281" s="91"/>
      <c r="K281" s="91"/>
      <c r="L281" s="91"/>
      <c r="M281" s="91"/>
      <c r="N281" s="91"/>
      <c r="O281" s="91"/>
      <c r="P281" s="91"/>
      <c r="Q281" s="91"/>
      <c r="R281" s="91"/>
      <c r="S281" s="91"/>
      <c r="T281" s="91"/>
      <c r="U281" s="91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F281" s="91"/>
      <c r="AG281" s="91"/>
      <c r="AH281" s="91"/>
      <c r="AI281" s="91"/>
      <c r="AJ281" s="91"/>
      <c r="AK281" s="91"/>
      <c r="AL281" s="91"/>
      <c r="AM281" s="91"/>
      <c r="AN281" s="91"/>
      <c r="AO281" s="91"/>
      <c r="AP281" s="91"/>
      <c r="AQ281" s="91"/>
      <c r="AR281" s="91"/>
      <c r="AS281" s="91"/>
      <c r="AT281" s="91"/>
      <c r="AU281" s="91"/>
      <c r="AV281" s="91"/>
      <c r="AW281" s="91"/>
      <c r="AX281" s="91"/>
      <c r="AY281" s="91"/>
      <c r="AZ281" s="91"/>
      <c r="BA281" s="91"/>
      <c r="BB281" s="91"/>
      <c r="BC281" s="91"/>
      <c r="BD281" s="91"/>
      <c r="BE281" s="91"/>
      <c r="BF281" s="91"/>
      <c r="BG281" s="91"/>
      <c r="BH281" s="91"/>
      <c r="BI281" s="91"/>
      <c r="BJ281" s="91"/>
      <c r="BK281" s="91"/>
      <c r="BL281" s="91"/>
      <c r="BM281" s="91"/>
      <c r="BN281" s="91"/>
      <c r="BO281" s="91"/>
      <c r="BP281" s="91"/>
      <c r="BQ281" s="91"/>
      <c r="BR281" s="91"/>
      <c r="BS281" s="91"/>
      <c r="BT281" s="91"/>
      <c r="BU281" s="91"/>
      <c r="BV281" s="91"/>
      <c r="BW281" s="91"/>
      <c r="BX281" s="91"/>
      <c r="BY281" s="91"/>
      <c r="BZ281" s="91"/>
      <c r="CA281" s="91"/>
      <c r="CB281" s="91"/>
      <c r="CC281" s="91"/>
      <c r="CD281" s="91"/>
      <c r="CE281" s="91"/>
      <c r="CF281" s="91"/>
      <c r="CG281" s="91"/>
      <c r="CH281" s="91"/>
      <c r="CI281" s="91"/>
      <c r="CJ281" s="91"/>
      <c r="CK281" s="91"/>
      <c r="CL281" s="91"/>
      <c r="CM281" s="91"/>
      <c r="CN281" s="91"/>
      <c r="CO281" s="91"/>
      <c r="CP281" s="91"/>
      <c r="CQ281" s="91"/>
      <c r="CR281" s="91"/>
      <c r="CS281" s="91"/>
      <c r="CT281" s="91"/>
      <c r="CU281" s="91"/>
      <c r="CV281" s="91"/>
      <c r="CW281" s="91"/>
      <c r="CX281" s="91"/>
      <c r="CY281" s="91"/>
      <c r="CZ281" s="91"/>
      <c r="DA281" s="91"/>
      <c r="DB281" s="91"/>
      <c r="DC281" s="91"/>
      <c r="DD281" s="91"/>
      <c r="DE281" s="91"/>
      <c r="DF281" s="91"/>
      <c r="DG281" s="91"/>
      <c r="DH281" s="91"/>
      <c r="DI281" s="91"/>
      <c r="DJ281" s="91"/>
      <c r="DK281" s="91"/>
      <c r="DL281" s="91"/>
      <c r="DM281" s="91"/>
      <c r="DN281" s="91"/>
      <c r="DO281" s="91"/>
      <c r="DP281" s="91"/>
      <c r="DQ281" s="91"/>
      <c r="DR281" s="91"/>
      <c r="DS281" s="91"/>
      <c r="DT281" s="91"/>
      <c r="DU281" s="91"/>
      <c r="DV281" s="91"/>
      <c r="DW281" s="91"/>
      <c r="DX281" s="91"/>
      <c r="DY281" s="91"/>
      <c r="DZ281" s="91"/>
    </row>
    <row r="282" spans="1:256" s="204" customFormat="1" ht="13.5" customHeight="1">
      <c r="A282" s="393" t="s">
        <v>83</v>
      </c>
      <c r="B282" s="394"/>
      <c r="C282" s="394"/>
      <c r="D282" s="394"/>
      <c r="E282" s="394"/>
      <c r="F282" s="394"/>
      <c r="G282" s="394"/>
      <c r="H282" s="202"/>
      <c r="I282" s="203"/>
      <c r="J282" s="91"/>
      <c r="K282" s="205"/>
      <c r="L282" s="91"/>
      <c r="M282" s="91"/>
      <c r="N282" s="91"/>
      <c r="O282" s="91"/>
      <c r="P282" s="91"/>
      <c r="Q282" s="91"/>
      <c r="R282" s="91"/>
      <c r="S282" s="91"/>
      <c r="T282" s="91"/>
      <c r="U282" s="91"/>
      <c r="V282" s="91"/>
      <c r="W282" s="91"/>
      <c r="X282" s="91"/>
      <c r="Y282" s="91"/>
      <c r="Z282" s="91"/>
      <c r="AA282" s="91"/>
      <c r="AB282" s="91"/>
      <c r="AC282" s="91"/>
      <c r="AD282" s="91"/>
      <c r="AE282" s="91"/>
      <c r="AF282" s="91"/>
      <c r="AG282" s="91"/>
      <c r="AH282" s="91"/>
      <c r="AI282" s="91"/>
      <c r="AJ282" s="91"/>
      <c r="AK282" s="91"/>
      <c r="AL282" s="91"/>
      <c r="AM282" s="91"/>
      <c r="AN282" s="91"/>
      <c r="AO282" s="91"/>
      <c r="AP282" s="91"/>
      <c r="AQ282" s="91"/>
      <c r="AR282" s="91"/>
      <c r="AS282" s="91"/>
      <c r="AT282" s="91"/>
      <c r="AU282" s="91"/>
      <c r="AV282" s="91"/>
      <c r="AW282" s="91"/>
      <c r="AX282" s="91"/>
      <c r="AY282" s="91"/>
      <c r="AZ282" s="91"/>
      <c r="BA282" s="91"/>
      <c r="BB282" s="91"/>
      <c r="BC282" s="91"/>
      <c r="BD282" s="91"/>
      <c r="BE282" s="91"/>
      <c r="BF282" s="91"/>
      <c r="BG282" s="91"/>
      <c r="BH282" s="91"/>
      <c r="BI282" s="91"/>
      <c r="BJ282" s="91"/>
      <c r="BK282" s="91"/>
      <c r="BL282" s="91"/>
      <c r="BM282" s="91"/>
      <c r="BN282" s="91"/>
      <c r="BO282" s="91"/>
      <c r="BP282" s="91"/>
      <c r="BQ282" s="91"/>
      <c r="BR282" s="91"/>
      <c r="BS282" s="91"/>
      <c r="BT282" s="91"/>
      <c r="BU282" s="91"/>
      <c r="BV282" s="91"/>
      <c r="BW282" s="91"/>
      <c r="BX282" s="91"/>
      <c r="BY282" s="91"/>
      <c r="BZ282" s="91"/>
      <c r="CA282" s="91"/>
      <c r="CB282" s="91"/>
      <c r="CC282" s="91"/>
      <c r="CD282" s="91"/>
      <c r="CE282" s="91"/>
      <c r="CF282" s="91"/>
      <c r="CG282" s="91"/>
      <c r="CH282" s="91"/>
      <c r="CI282" s="91"/>
      <c r="CJ282" s="91"/>
      <c r="CK282" s="91"/>
      <c r="CL282" s="91"/>
      <c r="CM282" s="91"/>
      <c r="CN282" s="91"/>
      <c r="CO282" s="91"/>
      <c r="CP282" s="91"/>
      <c r="CQ282" s="91"/>
      <c r="CR282" s="91"/>
      <c r="CS282" s="91"/>
      <c r="CT282" s="91"/>
      <c r="CU282" s="91"/>
      <c r="CV282" s="91"/>
      <c r="CW282" s="91"/>
      <c r="CX282" s="91"/>
      <c r="CY282" s="91"/>
      <c r="CZ282" s="91"/>
      <c r="DA282" s="91"/>
      <c r="DB282" s="91"/>
      <c r="DC282" s="91"/>
      <c r="DD282" s="91"/>
      <c r="DE282" s="91"/>
      <c r="DF282" s="91"/>
      <c r="DG282" s="91"/>
      <c r="DH282" s="91"/>
      <c r="DI282" s="91"/>
      <c r="DJ282" s="91"/>
      <c r="DK282" s="91"/>
      <c r="DL282" s="91"/>
      <c r="DM282" s="91"/>
      <c r="DN282" s="91"/>
      <c r="DO282" s="91"/>
      <c r="DP282" s="91"/>
      <c r="DQ282" s="91"/>
      <c r="DR282" s="91"/>
      <c r="DS282" s="91"/>
      <c r="DT282" s="91"/>
      <c r="DU282" s="91"/>
      <c r="DV282" s="91"/>
      <c r="DW282" s="91"/>
      <c r="DX282" s="91"/>
      <c r="DY282" s="91"/>
      <c r="DZ282" s="91"/>
    </row>
    <row r="283" spans="1:256" s="211" customFormat="1" ht="13.5" customHeight="1">
      <c r="A283" s="206"/>
      <c r="B283" s="207"/>
      <c r="C283" s="207"/>
      <c r="D283" s="207"/>
      <c r="E283" s="207"/>
      <c r="F283" s="207"/>
      <c r="G283" s="207"/>
      <c r="H283" s="208"/>
      <c r="I283" s="209"/>
      <c r="J283" s="210"/>
      <c r="K283" s="210"/>
      <c r="L283" s="210"/>
      <c r="M283" s="210"/>
      <c r="N283" s="210"/>
      <c r="O283" s="210"/>
      <c r="P283" s="210"/>
      <c r="Q283" s="210"/>
      <c r="R283" s="210"/>
      <c r="S283" s="210"/>
      <c r="T283" s="210"/>
      <c r="U283" s="210"/>
      <c r="V283" s="210"/>
      <c r="W283" s="210"/>
      <c r="X283" s="210"/>
      <c r="Y283" s="210"/>
      <c r="Z283" s="210"/>
      <c r="AA283" s="210"/>
      <c r="AB283" s="210"/>
      <c r="AC283" s="210"/>
      <c r="AD283" s="210"/>
      <c r="AE283" s="210"/>
      <c r="AF283" s="210"/>
      <c r="AG283" s="210"/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  <c r="BI283" s="210"/>
      <c r="BJ283" s="210"/>
      <c r="BK283" s="210"/>
      <c r="BL283" s="210"/>
      <c r="BM283" s="210"/>
      <c r="BN283" s="210"/>
      <c r="BO283" s="210"/>
      <c r="BP283" s="210"/>
      <c r="BQ283" s="210"/>
      <c r="BR283" s="210"/>
      <c r="BS283" s="210"/>
      <c r="BT283" s="210"/>
      <c r="BU283" s="210"/>
      <c r="BV283" s="210"/>
      <c r="BW283" s="210"/>
      <c r="BX283" s="210"/>
      <c r="BY283" s="210"/>
      <c r="BZ283" s="210"/>
      <c r="CA283" s="210"/>
      <c r="CB283" s="210"/>
      <c r="CC283" s="210"/>
      <c r="CD283" s="210"/>
      <c r="CE283" s="210"/>
      <c r="CF283" s="210"/>
      <c r="CG283" s="210"/>
      <c r="CH283" s="210"/>
      <c r="CI283" s="210"/>
      <c r="CJ283" s="210"/>
      <c r="CK283" s="210"/>
      <c r="CL283" s="210"/>
      <c r="CM283" s="210"/>
      <c r="CN283" s="210"/>
      <c r="CO283" s="210"/>
      <c r="CP283" s="210"/>
      <c r="CQ283" s="210"/>
      <c r="CR283" s="210"/>
      <c r="CS283" s="210"/>
      <c r="CT283" s="210"/>
      <c r="CU283" s="210"/>
      <c r="CV283" s="210"/>
      <c r="CW283" s="210"/>
      <c r="CX283" s="210"/>
      <c r="CY283" s="210"/>
      <c r="CZ283" s="210"/>
      <c r="DA283" s="210"/>
      <c r="DB283" s="210"/>
      <c r="DC283" s="210"/>
      <c r="DD283" s="210"/>
      <c r="DE283" s="210"/>
      <c r="DF283" s="210"/>
      <c r="DG283" s="210"/>
      <c r="DH283" s="210"/>
      <c r="DI283" s="210"/>
      <c r="DJ283" s="210"/>
      <c r="DK283" s="210"/>
      <c r="DL283" s="210"/>
      <c r="DM283" s="210"/>
      <c r="DN283" s="210"/>
      <c r="DO283" s="210"/>
      <c r="DP283" s="210"/>
      <c r="DQ283" s="210"/>
      <c r="DR283" s="210"/>
      <c r="DS283" s="210"/>
      <c r="DT283" s="210"/>
      <c r="DU283" s="210"/>
      <c r="DV283" s="210"/>
      <c r="DW283" s="210"/>
      <c r="DX283" s="210"/>
      <c r="DY283" s="210"/>
      <c r="DZ283" s="210"/>
    </row>
  </sheetData>
  <mergeCells count="7">
    <mergeCell ref="A282:G282"/>
    <mergeCell ref="A2:I2"/>
    <mergeCell ref="A3:D3"/>
    <mergeCell ref="A276:C276"/>
    <mergeCell ref="A279:G279"/>
    <mergeCell ref="A280:G280"/>
    <mergeCell ref="A281:G281"/>
  </mergeCells>
  <printOptions horizontalCentered="1"/>
  <pageMargins left="0.39370078740157483" right="0.39370078740157483" top="0.78740157480314965" bottom="0.39370078740157483" header="0" footer="0.22187499999999999"/>
  <pageSetup paperSize="9" scale="6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NOVÝ STAV</vt:lpstr>
      <vt:lpstr>'NOVÝ STAV'!Oblast_tisku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2021-01-25T12:59:36Z</cp:lastPrinted>
  <dcterms:created xsi:type="dcterms:W3CDTF">2020-12-16T07:15:18Z</dcterms:created>
  <dcterms:modified xsi:type="dcterms:W3CDTF">2021-01-25T12:59:49Z</dcterms:modified>
</cp:coreProperties>
</file>